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adb44\Downloads\"/>
    </mc:Choice>
  </mc:AlternateContent>
  <xr:revisionPtr revIDLastSave="0" documentId="8_{D1ED8FF4-ADF5-4BD5-A3CA-2A33643F34C1}" xr6:coauthVersionLast="47" xr6:coauthVersionMax="47" xr10:uidLastSave="{00000000-0000-0000-0000-000000000000}"/>
  <bookViews>
    <workbookView xWindow="2670" yWindow="-90" windowWidth="16620" windowHeight="11370" tabRatio="227" xr2:uid="{00000000-000D-0000-FFFF-FFFF00000000}"/>
  </bookViews>
  <sheets>
    <sheet name="Tilpasning" sheetId="2" r:id="rId1"/>
    <sheet name="Data" sheetId="3" r:id="rId2"/>
  </sheets>
  <definedNames>
    <definedName name="_xlnm.Print_Area" localSheetId="0">Tilpasning!$B$2:$S$70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M24" i="3" l="1"/>
  <c r="M28" i="2" s="1"/>
  <c r="B3" i="2"/>
  <c r="V14" i="3"/>
  <c r="O14" i="3"/>
  <c r="R29" i="2"/>
  <c r="R28" i="2"/>
  <c r="R27" i="2"/>
  <c r="R25" i="2"/>
  <c r="P44" i="2"/>
  <c r="P45" i="2"/>
  <c r="P46" i="2"/>
  <c r="P47" i="2"/>
  <c r="P48" i="2"/>
  <c r="P49" i="2"/>
  <c r="P50" i="2"/>
  <c r="P51" i="2"/>
  <c r="P52" i="2"/>
  <c r="P53" i="2"/>
  <c r="P54" i="2"/>
  <c r="P55" i="2"/>
  <c r="P56" i="2"/>
  <c r="P43" i="2"/>
  <c r="D3" i="2"/>
  <c r="C24" i="3" l="1"/>
  <c r="C28" i="2" s="1"/>
  <c r="J25" i="3"/>
  <c r="J29" i="2" s="1"/>
  <c r="D24" i="3"/>
  <c r="D28" i="2" s="1"/>
  <c r="I23" i="3"/>
  <c r="I27" i="2" s="1"/>
  <c r="P21" i="3"/>
  <c r="P25" i="2" s="1"/>
  <c r="F22" i="3"/>
  <c r="M46" i="2" s="1"/>
  <c r="H21" i="3"/>
  <c r="H25" i="2" s="1"/>
  <c r="M23" i="3"/>
  <c r="M27" i="2" s="1"/>
  <c r="O24" i="3"/>
  <c r="O28" i="2" s="1"/>
  <c r="O20" i="3"/>
  <c r="O24" i="2" s="1"/>
  <c r="K24" i="3"/>
  <c r="K28" i="2" s="1"/>
  <c r="F24" i="3"/>
  <c r="F28" i="2" s="1"/>
  <c r="M22" i="3"/>
  <c r="C20" i="3"/>
  <c r="C24" i="2" s="1"/>
  <c r="E25" i="3"/>
  <c r="E29" i="2" s="1"/>
  <c r="L23" i="3"/>
  <c r="L27" i="2" s="1"/>
  <c r="O23" i="3"/>
  <c r="O27" i="2" s="1"/>
  <c r="I20" i="3"/>
  <c r="I24" i="2" s="1"/>
  <c r="J22" i="3"/>
  <c r="N25" i="3"/>
  <c r="N29" i="2" s="1"/>
  <c r="D20" i="3"/>
  <c r="D24" i="2" s="1"/>
  <c r="L21" i="3"/>
  <c r="L25" i="2" s="1"/>
  <c r="C25" i="3"/>
  <c r="C29" i="2" s="1"/>
  <c r="M25" i="3"/>
  <c r="M29" i="2" s="1"/>
  <c r="D21" i="3"/>
  <c r="D25" i="2" s="1"/>
  <c r="E23" i="3"/>
  <c r="E27" i="2" s="1"/>
  <c r="G24" i="3"/>
  <c r="G28" i="2" s="1"/>
  <c r="L20" i="3"/>
  <c r="L24" i="2" s="1"/>
  <c r="O22" i="3"/>
  <c r="I21" i="3"/>
  <c r="I25" i="2" s="1"/>
  <c r="C23" i="3"/>
  <c r="C27" i="2" s="1"/>
  <c r="P24" i="3"/>
  <c r="P28" i="2" s="1"/>
  <c r="E24" i="3"/>
  <c r="E28" i="2" s="1"/>
  <c r="C21" i="3"/>
  <c r="C25" i="2" s="1"/>
  <c r="M20" i="3"/>
  <c r="M24" i="2" s="1"/>
  <c r="H20" i="3"/>
  <c r="H24" i="2" s="1"/>
  <c r="N21" i="3"/>
  <c r="N25" i="2" s="1"/>
  <c r="K23" i="3"/>
  <c r="K27" i="2" s="1"/>
  <c r="O25" i="3"/>
  <c r="O29" i="2" s="1"/>
  <c r="K22" i="3"/>
  <c r="F25" i="3"/>
  <c r="F29" i="2" s="1"/>
  <c r="I25" i="3"/>
  <c r="I29" i="2" s="1"/>
  <c r="H24" i="3"/>
  <c r="H28" i="2" s="1"/>
  <c r="G22" i="3"/>
  <c r="F20" i="3"/>
  <c r="F24" i="2" s="1"/>
  <c r="D25" i="3"/>
  <c r="D29" i="2" s="1"/>
  <c r="I24" i="3"/>
  <c r="I28" i="2" s="1"/>
  <c r="M21" i="3"/>
  <c r="M25" i="2" s="1"/>
  <c r="N23" i="3"/>
  <c r="N27" i="2" s="1"/>
  <c r="P20" i="3"/>
  <c r="P24" i="2" s="1"/>
  <c r="G23" i="3"/>
  <c r="G27" i="2" s="1"/>
  <c r="G20" i="3"/>
  <c r="G24" i="2" s="1"/>
  <c r="F21" i="3"/>
  <c r="F25" i="2" s="1"/>
  <c r="P22" i="3"/>
  <c r="H23" i="3"/>
  <c r="H27" i="2" s="1"/>
  <c r="N24" i="3"/>
  <c r="N28" i="2" s="1"/>
  <c r="N22" i="3"/>
  <c r="D22" i="3"/>
  <c r="L25" i="3"/>
  <c r="L29" i="2" s="1"/>
  <c r="L24" i="3"/>
  <c r="L28" i="2" s="1"/>
  <c r="K21" i="3"/>
  <c r="K25" i="2" s="1"/>
  <c r="L22" i="3"/>
  <c r="K3" i="2"/>
  <c r="G3" i="2" s="1"/>
  <c r="G21" i="3"/>
  <c r="G25" i="2" s="1"/>
  <c r="O21" i="3"/>
  <c r="O25" i="2" s="1"/>
  <c r="C22" i="3"/>
  <c r="I22" i="3"/>
  <c r="E21" i="3"/>
  <c r="E25" i="2" s="1"/>
  <c r="J24" i="3"/>
  <c r="J28" i="2" s="1"/>
  <c r="P23" i="3"/>
  <c r="P27" i="2" s="1"/>
  <c r="J21" i="3"/>
  <c r="J25" i="2" s="1"/>
  <c r="F23" i="3"/>
  <c r="F27" i="2" s="1"/>
  <c r="J23" i="3"/>
  <c r="J27" i="2" s="1"/>
  <c r="H25" i="3"/>
  <c r="H29" i="2" s="1"/>
  <c r="J20" i="3"/>
  <c r="J24" i="2" s="1"/>
  <c r="N20" i="3"/>
  <c r="N24" i="2" s="1"/>
  <c r="D23" i="3"/>
  <c r="D27" i="2" s="1"/>
  <c r="E20" i="3"/>
  <c r="E24" i="2" s="1"/>
  <c r="P25" i="3"/>
  <c r="P29" i="2" s="1"/>
  <c r="E22" i="3"/>
  <c r="K25" i="3"/>
  <c r="K29" i="2" s="1"/>
  <c r="H22" i="3"/>
  <c r="G25" i="3"/>
  <c r="G29" i="2" s="1"/>
  <c r="K20" i="3"/>
  <c r="K24" i="2" s="1"/>
  <c r="F26" i="2" l="1"/>
  <c r="M54" i="2"/>
  <c r="N26" i="2"/>
  <c r="E26" i="2"/>
  <c r="M45" i="2"/>
  <c r="N46" i="2" s="1"/>
  <c r="K26" i="2"/>
  <c r="M51" i="2"/>
  <c r="M52" i="2"/>
  <c r="L26" i="2"/>
  <c r="B18" i="2" s="1"/>
  <c r="P26" i="2"/>
  <c r="M56" i="2"/>
  <c r="M55" i="2"/>
  <c r="O26" i="2"/>
  <c r="M53" i="2"/>
  <c r="M26" i="2"/>
  <c r="G26" i="2"/>
  <c r="M47" i="2"/>
  <c r="Q46" i="2"/>
  <c r="M49" i="2"/>
  <c r="I26" i="2"/>
  <c r="J26" i="2"/>
  <c r="M50" i="2"/>
  <c r="M48" i="2"/>
  <c r="H26" i="2"/>
  <c r="C26" i="2"/>
  <c r="M43" i="2"/>
  <c r="Q43" i="2" s="1"/>
  <c r="D26" i="2"/>
  <c r="M44" i="2"/>
  <c r="Q27" i="2" l="1"/>
  <c r="Q28" i="2"/>
  <c r="Q44" i="2"/>
  <c r="S40" i="2" s="1"/>
  <c r="N44" i="2"/>
  <c r="Q49" i="2"/>
  <c r="N49" i="2"/>
  <c r="N56" i="2"/>
  <c r="Q56" i="2"/>
  <c r="Q45" i="2"/>
  <c r="N45" i="2"/>
  <c r="Q24" i="2"/>
  <c r="N50" i="2"/>
  <c r="Q50" i="2"/>
  <c r="Q52" i="2"/>
  <c r="N52" i="2"/>
  <c r="N54" i="2"/>
  <c r="Q54" i="2"/>
  <c r="Q55" i="2"/>
  <c r="N55" i="2"/>
  <c r="Q51" i="2"/>
  <c r="N51" i="2"/>
  <c r="Q47" i="2"/>
  <c r="N47" i="2"/>
  <c r="N48" i="2"/>
  <c r="Q48" i="2"/>
  <c r="Q25" i="2"/>
  <c r="N53" i="2"/>
  <c r="Q53" i="2"/>
  <c r="Q29" i="2"/>
  <c r="S39" i="2" l="1"/>
  <c r="N69" i="2" s="1"/>
  <c r="N79" i="2" s="1"/>
  <c r="Q68" i="2" l="1"/>
  <c r="J70" i="2"/>
  <c r="J80" i="2" s="1"/>
  <c r="R51" i="2"/>
  <c r="S51" i="2" s="1"/>
  <c r="Q70" i="2"/>
  <c r="S66" i="2"/>
  <c r="L68" i="2"/>
  <c r="L78" i="2" s="1"/>
  <c r="L66" i="2"/>
  <c r="L76" i="2" s="1"/>
  <c r="L69" i="2"/>
  <c r="L79" i="2" s="1"/>
  <c r="M65" i="2"/>
  <c r="M75" i="2" s="1"/>
  <c r="H70" i="2"/>
  <c r="H80" i="2" s="1"/>
  <c r="N67" i="2"/>
  <c r="N77" i="2" s="1"/>
  <c r="R66" i="2"/>
  <c r="J68" i="2"/>
  <c r="J78" i="2" s="1"/>
  <c r="R44" i="2"/>
  <c r="S44" i="2" s="1"/>
  <c r="D67" i="2"/>
  <c r="D77" i="2" s="1"/>
  <c r="D70" i="2"/>
  <c r="D80" i="2" s="1"/>
  <c r="Q69" i="2"/>
  <c r="M66" i="2"/>
  <c r="M76" i="2" s="1"/>
  <c r="O68" i="2"/>
  <c r="O78" i="2" s="1"/>
  <c r="P69" i="2"/>
  <c r="P79" i="2" s="1"/>
  <c r="G66" i="2"/>
  <c r="G76" i="2" s="1"/>
  <c r="C70" i="2"/>
  <c r="C80" i="2" s="1"/>
  <c r="J65" i="2"/>
  <c r="J75" i="2" s="1"/>
  <c r="S69" i="2"/>
  <c r="S65" i="2"/>
  <c r="K68" i="2"/>
  <c r="K78" i="2" s="1"/>
  <c r="M70" i="2"/>
  <c r="M80" i="2" s="1"/>
  <c r="L67" i="2"/>
  <c r="L77" i="2" s="1"/>
  <c r="H65" i="2"/>
  <c r="H75" i="2" s="1"/>
  <c r="R54" i="2"/>
  <c r="S54" i="2" s="1"/>
  <c r="D68" i="2"/>
  <c r="D78" i="2" s="1"/>
  <c r="R47" i="2"/>
  <c r="S47" i="2" s="1"/>
  <c r="N66" i="2"/>
  <c r="N76" i="2" s="1"/>
  <c r="O70" i="2"/>
  <c r="O80" i="2" s="1"/>
  <c r="O65" i="2"/>
  <c r="O75" i="2" s="1"/>
  <c r="J66" i="2"/>
  <c r="J76" i="2" s="1"/>
  <c r="R52" i="2"/>
  <c r="S52" i="2" s="1"/>
  <c r="P65" i="2"/>
  <c r="P75" i="2" s="1"/>
  <c r="F70" i="2"/>
  <c r="F80" i="2" s="1"/>
  <c r="O67" i="2"/>
  <c r="O77" i="2" s="1"/>
  <c r="S67" i="2"/>
  <c r="R53" i="2"/>
  <c r="S53" i="2" s="1"/>
  <c r="K65" i="2"/>
  <c r="K75" i="2" s="1"/>
  <c r="R50" i="2"/>
  <c r="S50" i="2" s="1"/>
  <c r="I70" i="2"/>
  <c r="I80" i="2" s="1"/>
  <c r="K66" i="2"/>
  <c r="K76" i="2" s="1"/>
  <c r="G65" i="2"/>
  <c r="G75" i="2" s="1"/>
  <c r="I66" i="2"/>
  <c r="I76" i="2" s="1"/>
  <c r="G68" i="2"/>
  <c r="G78" i="2" s="1"/>
  <c r="S70" i="2"/>
  <c r="G69" i="2"/>
  <c r="G79" i="2" s="1"/>
  <c r="R68" i="2"/>
  <c r="O66" i="2"/>
  <c r="O76" i="2" s="1"/>
  <c r="E68" i="2"/>
  <c r="E78" i="2" s="1"/>
  <c r="N65" i="2"/>
  <c r="N75" i="2" s="1"/>
  <c r="F65" i="2"/>
  <c r="F75" i="2" s="1"/>
  <c r="I68" i="2"/>
  <c r="I78" i="2" s="1"/>
  <c r="H66" i="2"/>
  <c r="H76" i="2" s="1"/>
  <c r="F68" i="2"/>
  <c r="F78" i="2" s="1"/>
  <c r="E69" i="2"/>
  <c r="E79" i="2" s="1"/>
  <c r="H68" i="2"/>
  <c r="H78" i="2" s="1"/>
  <c r="R56" i="2"/>
  <c r="S56" i="2" s="1"/>
  <c r="E66" i="2"/>
  <c r="E76" i="2" s="1"/>
  <c r="R69" i="2"/>
  <c r="N68" i="2"/>
  <c r="N78" i="2" s="1"/>
  <c r="M68" i="2"/>
  <c r="M78" i="2" s="1"/>
  <c r="R67" i="2"/>
  <c r="C69" i="2"/>
  <c r="C79" i="2" s="1"/>
  <c r="P66" i="2"/>
  <c r="P76" i="2" s="1"/>
  <c r="J67" i="2"/>
  <c r="J77" i="2" s="1"/>
  <c r="I69" i="2"/>
  <c r="I79" i="2" s="1"/>
  <c r="I65" i="2"/>
  <c r="I75" i="2" s="1"/>
  <c r="I67" i="2"/>
  <c r="I77" i="2" s="1"/>
  <c r="C66" i="2"/>
  <c r="C76" i="2" s="1"/>
  <c r="R55" i="2"/>
  <c r="S55" i="2" s="1"/>
  <c r="K67" i="2"/>
  <c r="K77" i="2" s="1"/>
  <c r="P70" i="2"/>
  <c r="P80" i="2" s="1"/>
  <c r="F67" i="2"/>
  <c r="F77" i="2" s="1"/>
  <c r="R48" i="2"/>
  <c r="S48" i="2" s="1"/>
  <c r="P68" i="2"/>
  <c r="P78" i="2" s="1"/>
  <c r="C67" i="2"/>
  <c r="C77" i="2" s="1"/>
  <c r="D66" i="2"/>
  <c r="D76" i="2" s="1"/>
  <c r="K69" i="2"/>
  <c r="K79" i="2" s="1"/>
  <c r="R45" i="2"/>
  <c r="S45" i="2" s="1"/>
  <c r="L65" i="2"/>
  <c r="L75" i="2" s="1"/>
  <c r="O69" i="2"/>
  <c r="O79" i="2" s="1"/>
  <c r="P67" i="2"/>
  <c r="P77" i="2" s="1"/>
  <c r="D69" i="2"/>
  <c r="D79" i="2" s="1"/>
  <c r="C65" i="2"/>
  <c r="C75" i="2" s="1"/>
  <c r="N70" i="2"/>
  <c r="N80" i="2" s="1"/>
  <c r="M69" i="2"/>
  <c r="M79" i="2" s="1"/>
  <c r="E65" i="2"/>
  <c r="E75" i="2" s="1"/>
  <c r="Q65" i="2"/>
  <c r="E67" i="2"/>
  <c r="E77" i="2" s="1"/>
  <c r="K70" i="2"/>
  <c r="K80" i="2" s="1"/>
  <c r="M67" i="2"/>
  <c r="M77" i="2" s="1"/>
  <c r="J69" i="2"/>
  <c r="J79" i="2" s="1"/>
  <c r="H69" i="2"/>
  <c r="H79" i="2" s="1"/>
  <c r="D65" i="2"/>
  <c r="D75" i="2" s="1"/>
  <c r="R70" i="2"/>
  <c r="L70" i="2"/>
  <c r="L80" i="2" s="1"/>
  <c r="G70" i="2"/>
  <c r="G80" i="2" s="1"/>
  <c r="E70" i="2"/>
  <c r="E80" i="2" s="1"/>
  <c r="H67" i="2"/>
  <c r="H77" i="2" s="1"/>
  <c r="F69" i="2"/>
  <c r="F79" i="2" s="1"/>
  <c r="G67" i="2"/>
  <c r="G77" i="2" s="1"/>
  <c r="R43" i="2"/>
  <c r="S43" i="2" s="1"/>
  <c r="F66" i="2"/>
  <c r="F76" i="2" s="1"/>
  <c r="R49" i="2"/>
  <c r="S49" i="2" s="1"/>
  <c r="S68" i="2"/>
  <c r="C68" i="2"/>
  <c r="C78" i="2" s="1"/>
  <c r="Q67" i="2"/>
  <c r="R65" i="2"/>
  <c r="Q66" i="2"/>
  <c r="R46" i="2"/>
  <c r="S46" i="2" s="1"/>
  <c r="S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 Erik Petersbakken</author>
  </authors>
  <commentList>
    <comment ref="Y14" authorId="0" shapeId="0" xr:uid="{00000000-0006-0000-0100-000001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2020 kommer fra rundskriv nr 8/2019 
Vi henter tallet for "Innbo og løsøre"</t>
        </r>
      </text>
    </comment>
    <comment ref="Z14" authorId="0" shapeId="0" xr:uid="{00000000-0006-0000-0100-000002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2021 kommer fra rundskriv nr 9/2020 
(https://www.finansnorge.no/for-medlemmer/rundskriv/2020/indeksjustering-av-bygninger-innbolosore-og-maskin--gjeldende-fra-1.-januar-2021/)
Vi henter tallet for "Innbo og løsøre"</t>
        </r>
      </text>
    </comment>
    <comment ref="C16" authorId="0" shapeId="0" xr:uid="{00000000-0006-0000-0100-000003000000}">
      <text>
        <r>
          <rPr>
            <b/>
            <sz val="9"/>
            <color indexed="81"/>
            <rFont val="Tahoma"/>
            <family val="2"/>
          </rPr>
          <t>Stein Erik Petersbakken:</t>
        </r>
        <r>
          <rPr>
            <sz val="9"/>
            <color indexed="81"/>
            <rFont val="Tahoma"/>
            <family val="2"/>
          </rPr>
          <t xml:space="preserve">
Produktet av alle års faktorer ovenfor</t>
        </r>
      </text>
    </comment>
    <comment ref="B19" authorId="0" shapeId="0" xr:uid="{00000000-0006-0000-0100-000004000000}">
      <text>
        <r>
          <rPr>
            <b/>
            <sz val="9"/>
            <color indexed="81"/>
            <rFont val="Tahoma"/>
            <family val="2"/>
          </rPr>
          <t>Stein Erik Petersbakken:</t>
        </r>
        <r>
          <rPr>
            <sz val="9"/>
            <color indexed="81"/>
            <rFont val="Tahoma"/>
            <family val="2"/>
          </rPr>
          <t xml:space="preserve">
Året vi beregner for (neste år)</t>
        </r>
      </text>
    </comment>
  </commentList>
</comments>
</file>

<file path=xl/sharedStrings.xml><?xml version="1.0" encoding="utf-8"?>
<sst xmlns="http://schemas.openxmlformats.org/spreadsheetml/2006/main" count="67" uniqueCount="41">
  <si>
    <t>Faktor:</t>
  </si>
  <si>
    <t>HVOR MYE BØR DU FORSIKRE DITT INNBO- OG LØSØRE FOR?</t>
  </si>
  <si>
    <t>Vi har laget en tabell som er ment å være et hjelpemiddel for å finne ut hvor stor forsikringssum du bør ha på innbo og løsøre. For de fleste ting du har i daglig bruk er</t>
  </si>
  <si>
    <t>gjenanskaffelsesprisen grunnlaget for beregning av forsikringssummen. For andre ting bør du vurdere om du skal gjøre fradrag for verdiforringelse.</t>
  </si>
  <si>
    <t>Den nøyaktige verdien på innboet kan du bare få ved opplisting og verdiangivelse på hver enkelt gjenstand.</t>
  </si>
  <si>
    <t>Slik går du frem:</t>
  </si>
  <si>
    <t>- Tell opp antall rom som brukes til boligformål. Kjøkken og rom som leies ut tas med. Rom over 40 kv.m. regnes som to rom. Entré, baderom, kjeller, loft, kott, bod o.l.</t>
  </si>
  <si>
    <t xml:space="preserve">  regnes ikke som rom.</t>
  </si>
  <si>
    <t>- Legg til antall personer i husstanden, unntatt personer og leieboere med egen innboforsikring.</t>
  </si>
  <si>
    <t>- Vurder standard og mengde på ditt innbo og løsøre. Standarden bestemmes ut fra hvor kostbare møbler du har og hvor mye du har av verdigjenstander, smykker, malerier m.v.</t>
  </si>
  <si>
    <t>Standard</t>
  </si>
  <si>
    <t xml:space="preserve">Veiledende forsikringssum for innbo og løsøre i hele 1000 kr </t>
  </si>
  <si>
    <t>og mengde</t>
  </si>
  <si>
    <t xml:space="preserve"> Faktor  =  Antall rom  +  kjøkken  +  antall personer</t>
  </si>
  <si>
    <t>Faktor</t>
  </si>
  <si>
    <t>Svært enkel/sparsom</t>
  </si>
  <si>
    <t>Noe under middels</t>
  </si>
  <si>
    <t>Middels</t>
  </si>
  <si>
    <t>Noe over middels</t>
  </si>
  <si>
    <t>Høy</t>
  </si>
  <si>
    <t>Svært høy</t>
  </si>
  <si>
    <t>Innbonøkkelen finnes på internettsidene www.finansnorge.no under Alt innhold - Verktøy</t>
  </si>
  <si>
    <t>Tilpasning</t>
  </si>
  <si>
    <t>y = a * (x-1) ^ b</t>
  </si>
  <si>
    <t>Intercept</t>
  </si>
  <si>
    <t>&lt;-- A</t>
  </si>
  <si>
    <t>Slope</t>
  </si>
  <si>
    <t>&lt;-- B</t>
  </si>
  <si>
    <t>x</t>
  </si>
  <si>
    <t>y</t>
  </si>
  <si>
    <t>Hjelpekolonner</t>
  </si>
  <si>
    <t>rom</t>
  </si>
  <si>
    <t>sum</t>
  </si>
  <si>
    <t>vekst</t>
  </si>
  <si>
    <t>ln(rom-1)</t>
  </si>
  <si>
    <t>ln(sum)</t>
  </si>
  <si>
    <t>Beregnet</t>
  </si>
  <si>
    <t>Error</t>
  </si>
  <si>
    <t>Tilpasset</t>
  </si>
  <si>
    <t>Feil</t>
  </si>
  <si>
    <t>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</si>
</sst>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
    <numFmt numFmtId="165" formatCode="0.000"/>
    <numFmt numFmtId="166" formatCode="0.0"/>
    <numFmt numFmtId="167" formatCode="0.000000000"/>
  </numFmts>
  <fonts count="9" x14ac:knownFonts="1">
    <font>
      <sz val="10"/>
      <name val="Arial"/>
    </font>
    <font>
      <sz val="10"/>
      <name val="Arial"/>
      <family val="2"/>
    </font>
    <font>
      <b/>
      <sz val="10"/>
      <name val="Arial"/>
      <family val="2"/>
    </font>
    <font>
      <sz val="8"/>
      <name val="Arial"/>
      <family val="2"/>
    </font>
    <font>
      <b/>
      <u/>
      <sz val="8"/>
      <name val="Arial"/>
      <family val="2"/>
    </font>
    <font>
      <b/>
      <sz val="8"/>
      <name val="Arial"/>
      <family val="2"/>
    </font>
    <font>
      <b/>
      <sz val="10"/>
      <color indexed="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1" xfId="0" applyFont="1" applyBorder="1"/>
    <xf numFmtId="0" fontId="0" fillId="0" borderId="2" xfId="0" applyBorder="1"/>
    <xf numFmtId="0" fontId="0" fillId="0" borderId="3" xfId="0" applyBorder="1"/>
    <xf numFmtId="164" fontId="1" fillId="0" borderId="0" xfId="1" applyNumberFormat="1" applyFont="1" applyBorder="1"/>
    <xf numFmtId="0" fontId="2" fillId="0" borderId="0" xfId="0" applyFont="1"/>
    <xf numFmtId="0" fontId="0" fillId="0" borderId="5" xfId="0" applyBorder="1"/>
    <xf numFmtId="0" fontId="0" fillId="0" borderId="4" xfId="0" applyBorder="1"/>
    <xf numFmtId="0" fontId="3" fillId="0" borderId="4" xfId="0" applyFont="1" applyBorder="1"/>
    <xf numFmtId="0" fontId="3" fillId="0" borderId="0" xfId="0" applyFont="1"/>
    <xf numFmtId="0" fontId="3" fillId="0" borderId="5" xfId="0" applyFont="1" applyBorder="1"/>
    <xf numFmtId="0" fontId="4" fillId="0" borderId="4" xfId="0" applyFont="1" applyBorder="1"/>
    <xf numFmtId="0" fontId="5" fillId="0" borderId="4" xfId="0" applyFont="1" applyBorder="1"/>
    <xf numFmtId="0" fontId="3" fillId="0" borderId="4" xfId="0" quotePrefix="1" applyFont="1" applyBorder="1"/>
    <xf numFmtId="0" fontId="2" fillId="0" borderId="6"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xf numFmtId="1" fontId="0" fillId="0" borderId="15" xfId="0" applyNumberFormat="1" applyBorder="1"/>
    <xf numFmtId="0" fontId="2" fillId="0" borderId="16" xfId="0" applyFont="1" applyBorder="1"/>
    <xf numFmtId="1" fontId="0" fillId="0" borderId="17" xfId="0" applyNumberFormat="1" applyBorder="1"/>
    <xf numFmtId="1" fontId="0" fillId="0" borderId="18" xfId="0" applyNumberFormat="1" applyBorder="1"/>
    <xf numFmtId="1" fontId="0" fillId="0" borderId="19" xfId="0" applyNumberFormat="1" applyBorder="1"/>
    <xf numFmtId="1"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Border="1"/>
    <xf numFmtId="0" fontId="0" fillId="0" borderId="4" xfId="0" applyBorder="1" applyAlignment="1">
      <alignment horizontal="right"/>
    </xf>
    <xf numFmtId="0" fontId="0" fillId="0" borderId="5" xfId="0" applyBorder="1" applyAlignment="1">
      <alignment horizontal="right"/>
    </xf>
    <xf numFmtId="166" fontId="0" fillId="0" borderId="4" xfId="0" applyNumberFormat="1" applyBorder="1"/>
    <xf numFmtId="3" fontId="0" fillId="0" borderId="5" xfId="0" applyNumberFormat="1" applyBorder="1"/>
    <xf numFmtId="0" fontId="0" fillId="0" borderId="8" xfId="0" applyBorder="1"/>
    <xf numFmtId="3" fontId="0" fillId="0" borderId="10" xfId="0" applyNumberFormat="1" applyBorder="1"/>
    <xf numFmtId="2" fontId="0" fillId="0" borderId="0" xfId="0" applyNumberFormat="1"/>
    <xf numFmtId="2" fontId="0" fillId="0" borderId="20" xfId="0" applyNumberFormat="1" applyBorder="1"/>
    <xf numFmtId="2" fontId="0" fillId="0" borderId="7" xfId="0" applyNumberFormat="1" applyBorder="1"/>
    <xf numFmtId="1" fontId="0" fillId="0" borderId="4" xfId="0" applyNumberFormat="1" applyBorder="1"/>
    <xf numFmtId="1" fontId="6" fillId="0" borderId="15" xfId="0" applyNumberFormat="1" applyFont="1" applyBorder="1"/>
    <xf numFmtId="1" fontId="6" fillId="0" borderId="17" xfId="0" applyNumberFormat="1" applyFont="1" applyBorder="1"/>
    <xf numFmtId="1" fontId="6" fillId="0" borderId="18" xfId="0" applyNumberFormat="1" applyFont="1" applyBorder="1"/>
    <xf numFmtId="1" fontId="6" fillId="0" borderId="19" xfId="0" applyNumberFormat="1" applyFont="1" applyBorder="1"/>
    <xf numFmtId="1" fontId="0" fillId="0" borderId="21" xfId="0" applyNumberFormat="1" applyBorder="1"/>
    <xf numFmtId="0" fontId="0" fillId="0" borderId="6" xfId="0" applyBorder="1" applyAlignment="1">
      <alignment horizontal="right"/>
    </xf>
    <xf numFmtId="0" fontId="2" fillId="0" borderId="11" xfId="0" applyFont="1" applyBorder="1" applyAlignment="1">
      <alignment horizontal="center"/>
    </xf>
    <xf numFmtId="165" fontId="0" fillId="2" borderId="0" xfId="0" applyNumberFormat="1" applyFill="1"/>
    <xf numFmtId="167" fontId="0" fillId="3" borderId="5" xfId="0" applyNumberFormat="1" applyFill="1" applyBorder="1"/>
    <xf numFmtId="0" fontId="0" fillId="2" borderId="0" xfId="0" applyFill="1"/>
    <xf numFmtId="1" fontId="2" fillId="2" borderId="11" xfId="0" applyNumberFormat="1" applyFont="1" applyFill="1" applyBorder="1" applyAlignment="1">
      <alignment horizontal="center"/>
    </xf>
    <xf numFmtId="0" fontId="2" fillId="0" borderId="4" xfId="0" applyFont="1" applyBorder="1"/>
    <xf numFmtId="165" fontId="1" fillId="0" borderId="0" xfId="0" applyNumberFormat="1" applyFont="1"/>
    <xf numFmtId="0" fontId="1" fillId="0" borderId="0" xfId="0" applyFont="1"/>
    <xf numFmtId="0" fontId="2" fillId="0" borderId="0" xfId="0" applyFont="1" applyAlignment="1">
      <alignment horizontal="right"/>
    </xf>
  </cellXfs>
  <cellStyles count="2">
    <cellStyle name="Normal" xfId="0" builtinId="0"/>
    <cellStyle name="Pros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96904386795209E-2"/>
          <c:y val="6.2953995157384993E-2"/>
          <c:w val="0.66828584566811677"/>
          <c:h val="0.8280871670702179"/>
        </c:manualLayout>
      </c:layout>
      <c:lineChart>
        <c:grouping val="standard"/>
        <c:varyColors val="0"/>
        <c:ser>
          <c:idx val="0"/>
          <c:order val="0"/>
          <c:tx>
            <c:v>Sum</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0"/>
          </c:trendline>
          <c:cat>
            <c:numRef>
              <c:f>Tilpasning!$L$43:$L$56</c:f>
              <c:numCache>
                <c:formatCode>General</c:formatCod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numCache>
            </c:numRef>
          </c:cat>
          <c:val>
            <c:numRef>
              <c:f>Tilpasning!$M$43:$M$56</c:f>
              <c:numCache>
                <c:formatCode>0</c:formatCode>
                <c:ptCount val="14"/>
                <c:pt idx="0">
                  <c:v>448.79809221114766</c:v>
                </c:pt>
                <c:pt idx="1">
                  <c:v>682.2536020608926</c:v>
                </c:pt>
                <c:pt idx="2">
                  <c:v>907.65892191581884</c:v>
                </c:pt>
                <c:pt idx="3">
                  <c:v>1131.0516942720403</c:v>
                </c:pt>
                <c:pt idx="4">
                  <c:v>1273.9425666800739</c:v>
                </c:pt>
                <c:pt idx="5">
                  <c:v>1356.4570141269664</c:v>
                </c:pt>
                <c:pt idx="6">
                  <c:v>1477.2098640492484</c:v>
                </c:pt>
                <c:pt idx="7">
                  <c:v>1610.0379989637584</c:v>
                </c:pt>
                <c:pt idx="8">
                  <c:v>1712.6779213976981</c:v>
                </c:pt>
                <c:pt idx="9">
                  <c:v>1805.2551063381143</c:v>
                </c:pt>
                <c:pt idx="10">
                  <c:v>1915.9452187668726</c:v>
                </c:pt>
                <c:pt idx="11">
                  <c:v>2058.836091174906</c:v>
                </c:pt>
                <c:pt idx="12">
                  <c:v>2171.5387511023691</c:v>
                </c:pt>
                <c:pt idx="13">
                  <c:v>2272.166126037604</c:v>
                </c:pt>
              </c:numCache>
            </c:numRef>
          </c:val>
          <c:smooth val="0"/>
          <c:extLst>
            <c:ext xmlns:c16="http://schemas.microsoft.com/office/drawing/2014/chart" uri="{C3380CC4-5D6E-409C-BE32-E72D297353CC}">
              <c16:uniqueId val="{00000001-DE33-477E-A256-9D319BF89BBC}"/>
            </c:ext>
          </c:extLst>
        </c:ser>
        <c:dLbls>
          <c:showLegendKey val="0"/>
          <c:showVal val="0"/>
          <c:showCatName val="0"/>
          <c:showSerName val="0"/>
          <c:showPercent val="0"/>
          <c:showBubbleSize val="0"/>
        </c:dLbls>
        <c:marker val="1"/>
        <c:smooth val="0"/>
        <c:axId val="369271224"/>
        <c:axId val="1"/>
      </c:lineChart>
      <c:catAx>
        <c:axId val="3692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69271224"/>
        <c:crosses val="autoZero"/>
        <c:crossBetween val="between"/>
      </c:valAx>
      <c:spPr>
        <a:solidFill>
          <a:srgbClr val="C0C0C0"/>
        </a:solidFill>
        <a:ln w="12700">
          <a:solidFill>
            <a:srgbClr val="808080"/>
          </a:solidFill>
          <a:prstDash val="solid"/>
        </a:ln>
      </c:spPr>
    </c:plotArea>
    <c:legend>
      <c:legendPos val="r"/>
      <c:layout>
        <c:manualLayout>
          <c:xMode val="edge"/>
          <c:yMode val="edge"/>
          <c:x val="0.77508209532060923"/>
          <c:y val="0.42615012106537531"/>
          <c:w val="0.21197444979571722"/>
          <c:h val="0.158999192897497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219075</xdr:colOff>
      <xdr:row>34</xdr:row>
      <xdr:rowOff>76200</xdr:rowOff>
    </xdr:from>
    <xdr:to>
      <xdr:col>10</xdr:col>
      <xdr:colOff>333375</xdr:colOff>
      <xdr:row>58</xdr:row>
      <xdr:rowOff>104775</xdr:rowOff>
    </xdr:to>
    <xdr:graphicFrame macro="">
      <xdr:nvGraphicFramePr>
        <xdr:cNvPr id="1052" name="Chart 1">
          <a:extLst>
            <a:ext uri="{FF2B5EF4-FFF2-40B4-BE49-F238E27FC236}">
              <a16:creationId xmlns:a16="http://schemas.microsoft.com/office/drawing/2014/main" id="{39B5DE61-4DAC-4510-BCEA-70A8E2293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1"/>
  <sheetViews>
    <sheetView tabSelected="1" topLeftCell="A15" workbookViewId="0">
      <selection activeCell="S39" sqref="S39"/>
    </sheetView>
  </sheetViews>
  <sheetFormatPr baseColWidth="10" defaultColWidth="11.453125" defaultRowHeight="12.5" x14ac:dyDescent="0.25"/>
  <cols>
    <col min="1" max="1" width="1.81640625" customWidth="1"/>
    <col min="2" max="2" width="20.26953125" customWidth="1"/>
    <col min="3" max="16" width="8.26953125" customWidth="1"/>
    <col min="19" max="19" width="11.54296875" bestFit="1" customWidth="1"/>
  </cols>
  <sheetData>
    <row r="1" spans="2:16" ht="13" thickBot="1" x14ac:dyDescent="0.3"/>
    <row r="2" spans="2:16" ht="13" x14ac:dyDescent="0.3">
      <c r="B2" s="1"/>
      <c r="C2" s="2"/>
      <c r="D2" s="2"/>
      <c r="E2" s="2"/>
      <c r="F2" s="2"/>
      <c r="G2" s="2"/>
      <c r="H2" s="2"/>
      <c r="I2" s="2"/>
      <c r="J2" s="2"/>
      <c r="K2" s="2"/>
      <c r="L2" s="2"/>
      <c r="M2" s="2"/>
      <c r="N2" s="2"/>
      <c r="O2" s="2"/>
      <c r="P2" s="3"/>
    </row>
    <row r="3" spans="2:16" ht="13" x14ac:dyDescent="0.3">
      <c r="B3" s="55" t="str">
        <f>CONCATENATE("INNBONØKKEL ",Data!B19)</f>
        <v>INNBONØKKEL 2026</v>
      </c>
      <c r="D3" t="str">
        <f>CONCATENATE("Indeks ", Data!B4, "-", Data!B19)</f>
        <v>Indeks 1997-2026</v>
      </c>
      <c r="G3" s="4">
        <f>K3-1</f>
        <v>1.0125474987046981</v>
      </c>
      <c r="I3" s="5"/>
      <c r="J3" t="s">
        <v>0</v>
      </c>
      <c r="K3" s="56">
        <f>Data!C16</f>
        <v>2.0125474987046981</v>
      </c>
      <c r="P3" s="6"/>
    </row>
    <row r="4" spans="2:16" x14ac:dyDescent="0.25">
      <c r="B4" s="7"/>
      <c r="P4" s="6"/>
    </row>
    <row r="5" spans="2:16" x14ac:dyDescent="0.25">
      <c r="B5" s="8"/>
      <c r="C5" s="9"/>
      <c r="D5" s="9"/>
      <c r="E5" s="9"/>
      <c r="F5" s="9"/>
      <c r="G5" s="9"/>
      <c r="H5" s="9"/>
      <c r="I5" s="9"/>
      <c r="J5" s="9"/>
      <c r="K5" s="9"/>
      <c r="L5" s="9"/>
      <c r="M5" s="9"/>
      <c r="N5" s="9"/>
      <c r="O5" s="9"/>
      <c r="P5" s="10"/>
    </row>
    <row r="6" spans="2:16" x14ac:dyDescent="0.25">
      <c r="B6" s="11" t="s">
        <v>1</v>
      </c>
      <c r="C6" s="9"/>
      <c r="D6" s="9"/>
      <c r="E6" s="9"/>
      <c r="F6" s="9"/>
      <c r="G6" s="9"/>
      <c r="H6" s="9"/>
      <c r="I6" s="9"/>
      <c r="J6" s="9"/>
      <c r="K6" s="9"/>
      <c r="L6" s="9"/>
      <c r="M6" s="9"/>
      <c r="N6" s="9"/>
      <c r="O6" s="9"/>
      <c r="P6" s="10"/>
    </row>
    <row r="7" spans="2:16" x14ac:dyDescent="0.25">
      <c r="B7" s="8" t="s">
        <v>2</v>
      </c>
      <c r="C7" s="9"/>
      <c r="D7" s="9"/>
      <c r="E7" s="9"/>
      <c r="F7" s="9"/>
      <c r="G7" s="9"/>
      <c r="H7" s="9"/>
      <c r="I7" s="9"/>
      <c r="J7" s="9"/>
      <c r="K7" s="9"/>
      <c r="L7" s="9"/>
      <c r="M7" s="9"/>
      <c r="N7" s="9"/>
      <c r="O7" s="9"/>
      <c r="P7" s="10"/>
    </row>
    <row r="8" spans="2:16" x14ac:dyDescent="0.25">
      <c r="B8" s="8" t="s">
        <v>3</v>
      </c>
      <c r="C8" s="9"/>
      <c r="D8" s="9"/>
      <c r="E8" s="9"/>
      <c r="F8" s="9"/>
      <c r="G8" s="9"/>
      <c r="H8" s="9"/>
      <c r="I8" s="9"/>
      <c r="J8" s="9"/>
      <c r="K8" s="9"/>
      <c r="L8" s="9"/>
      <c r="M8" s="9"/>
      <c r="N8" s="9"/>
      <c r="O8" s="9"/>
      <c r="P8" s="10"/>
    </row>
    <row r="9" spans="2:16" x14ac:dyDescent="0.25">
      <c r="B9" s="8"/>
      <c r="C9" s="9"/>
      <c r="D9" s="9"/>
      <c r="E9" s="9"/>
      <c r="F9" s="9"/>
      <c r="G9" s="9"/>
      <c r="H9" s="9"/>
      <c r="I9" s="9"/>
      <c r="J9" s="9"/>
      <c r="K9" s="9"/>
      <c r="L9" s="9"/>
      <c r="M9" s="9"/>
      <c r="N9" s="9"/>
      <c r="O9" s="9"/>
      <c r="P9" s="10"/>
    </row>
    <row r="10" spans="2:16" x14ac:dyDescent="0.25">
      <c r="B10" s="8" t="s">
        <v>4</v>
      </c>
      <c r="C10" s="9"/>
      <c r="D10" s="9"/>
      <c r="E10" s="9"/>
      <c r="F10" s="9"/>
      <c r="G10" s="9"/>
      <c r="H10" s="9"/>
      <c r="I10" s="9"/>
      <c r="J10" s="9"/>
      <c r="K10" s="9"/>
      <c r="L10" s="9"/>
      <c r="M10" s="9"/>
      <c r="N10" s="9"/>
      <c r="O10" s="9"/>
      <c r="P10" s="10"/>
    </row>
    <row r="11" spans="2:16" x14ac:dyDescent="0.25">
      <c r="B11" s="8"/>
      <c r="C11" s="9"/>
      <c r="D11" s="9"/>
      <c r="E11" s="9"/>
      <c r="F11" s="9"/>
      <c r="G11" s="9"/>
      <c r="H11" s="9"/>
      <c r="I11" s="9"/>
      <c r="J11" s="9"/>
      <c r="K11" s="9"/>
      <c r="L11" s="9"/>
      <c r="M11" s="9"/>
      <c r="N11" s="9"/>
      <c r="O11" s="9"/>
      <c r="P11" s="10"/>
    </row>
    <row r="12" spans="2:16" x14ac:dyDescent="0.25">
      <c r="B12" s="12" t="s">
        <v>5</v>
      </c>
      <c r="C12" s="9"/>
      <c r="D12" s="9"/>
      <c r="E12" s="9"/>
      <c r="F12" s="9"/>
      <c r="G12" s="9"/>
      <c r="H12" s="9"/>
      <c r="I12" s="9"/>
      <c r="J12" s="9"/>
      <c r="K12" s="9"/>
      <c r="L12" s="9"/>
      <c r="M12" s="9"/>
      <c r="N12" s="9"/>
      <c r="O12" s="9"/>
      <c r="P12" s="10"/>
    </row>
    <row r="13" spans="2:16" x14ac:dyDescent="0.25">
      <c r="B13" s="13" t="s">
        <v>6</v>
      </c>
      <c r="C13" s="9"/>
      <c r="D13" s="9"/>
      <c r="E13" s="9"/>
      <c r="F13" s="9"/>
      <c r="G13" s="9"/>
      <c r="H13" s="9"/>
      <c r="I13" s="9"/>
      <c r="J13" s="9"/>
      <c r="K13" s="9"/>
      <c r="L13" s="9"/>
      <c r="M13" s="9"/>
      <c r="N13" s="9"/>
      <c r="O13" s="9"/>
      <c r="P13" s="10"/>
    </row>
    <row r="14" spans="2:16" x14ac:dyDescent="0.25">
      <c r="B14" s="8" t="s">
        <v>7</v>
      </c>
      <c r="C14" s="9"/>
      <c r="D14" s="9"/>
      <c r="E14" s="9"/>
      <c r="F14" s="9"/>
      <c r="G14" s="9"/>
      <c r="H14" s="9"/>
      <c r="I14" s="9"/>
      <c r="J14" s="9"/>
      <c r="K14" s="9"/>
      <c r="L14" s="9"/>
      <c r="M14" s="9"/>
      <c r="N14" s="9"/>
      <c r="O14" s="9"/>
      <c r="P14" s="10"/>
    </row>
    <row r="15" spans="2:16" x14ac:dyDescent="0.25">
      <c r="B15" s="13" t="s">
        <v>8</v>
      </c>
      <c r="C15" s="9"/>
      <c r="D15" s="9"/>
      <c r="E15" s="9"/>
      <c r="F15" s="9"/>
      <c r="G15" s="9"/>
      <c r="H15" s="9"/>
      <c r="I15" s="9"/>
      <c r="J15" s="9"/>
      <c r="K15" s="9"/>
      <c r="L15" s="9"/>
      <c r="M15" s="9"/>
      <c r="N15" s="9"/>
      <c r="O15" s="9"/>
      <c r="P15" s="10"/>
    </row>
    <row r="16" spans="2:16" x14ac:dyDescent="0.25">
      <c r="B16" s="13" t="s">
        <v>9</v>
      </c>
      <c r="C16" s="9"/>
      <c r="D16" s="9"/>
      <c r="E16" s="9"/>
      <c r="F16" s="9"/>
      <c r="G16" s="9"/>
      <c r="H16" s="9"/>
      <c r="I16" s="9"/>
      <c r="J16" s="9"/>
      <c r="K16" s="9"/>
      <c r="L16" s="9"/>
      <c r="M16" s="9"/>
      <c r="N16" s="9"/>
      <c r="O16" s="9"/>
      <c r="P16" s="10"/>
    </row>
    <row r="17" spans="2:18" x14ac:dyDescent="0.25">
      <c r="B17" s="8"/>
      <c r="C17" s="9"/>
      <c r="D17" s="9"/>
      <c r="E17" s="9"/>
      <c r="F17" s="9"/>
      <c r="G17" s="9"/>
      <c r="H17" s="9"/>
      <c r="I17" s="9"/>
      <c r="J17" s="9"/>
      <c r="K17" s="9"/>
      <c r="L17" s="9"/>
      <c r="M17" s="9"/>
      <c r="N17" s="9"/>
      <c r="O17" s="9"/>
      <c r="P17" s="10"/>
    </row>
    <row r="18" spans="2:18" x14ac:dyDescent="0.25">
      <c r="B18" s="8" t="str">
        <f>CONCATENATE("Eksempel: 4 personer bor i et hus med 6 rom + kjøkken.  6 rom + kjøkken gir faktor 11. Standard og mengde er 'middels'. Anbefalt forsikringssum blir da kr. ",TEXT(1000*L26,"### ###"))</f>
        <v>Eksempel: 4 personer bor i et hus med 6 rom + kjøkken.  6 rom + kjøkken gir faktor 11. Standard og mengde er 'middels'. Anbefalt forsikringssum blir da kr. 1 810 000</v>
      </c>
      <c r="C18" s="9"/>
      <c r="D18" s="9"/>
      <c r="E18" s="9"/>
      <c r="F18" s="9"/>
      <c r="G18" s="9"/>
      <c r="H18" s="9"/>
      <c r="I18" s="9"/>
      <c r="J18" s="9"/>
      <c r="K18" s="9"/>
      <c r="L18" s="9"/>
      <c r="M18" s="9"/>
      <c r="N18" s="9"/>
      <c r="O18" s="9"/>
      <c r="P18" s="10"/>
    </row>
    <row r="19" spans="2:18" x14ac:dyDescent="0.25">
      <c r="B19" s="8"/>
      <c r="C19" s="9"/>
      <c r="D19" s="9"/>
      <c r="E19" s="9"/>
      <c r="F19" s="9"/>
      <c r="G19" s="9"/>
      <c r="H19" s="9"/>
      <c r="I19" s="9"/>
      <c r="J19" s="9"/>
      <c r="K19" s="9"/>
      <c r="L19" s="9"/>
      <c r="M19" s="9"/>
      <c r="N19" s="9"/>
      <c r="O19" s="9"/>
      <c r="P19" s="10"/>
    </row>
    <row r="20" spans="2:18" ht="13" thickBot="1" x14ac:dyDescent="0.3">
      <c r="B20" s="8"/>
      <c r="C20" s="9"/>
      <c r="D20" s="9"/>
      <c r="E20" s="9"/>
      <c r="F20" s="9"/>
      <c r="G20" s="9"/>
      <c r="H20" s="9"/>
      <c r="I20" s="9"/>
      <c r="J20" s="9"/>
      <c r="K20" s="9"/>
      <c r="L20" s="9"/>
      <c r="M20" s="9"/>
      <c r="N20" s="9"/>
      <c r="O20" s="9"/>
      <c r="P20" s="10"/>
    </row>
    <row r="21" spans="2:18" ht="13" x14ac:dyDescent="0.3">
      <c r="B21" s="14" t="s">
        <v>10</v>
      </c>
      <c r="C21" s="1"/>
      <c r="D21" s="15"/>
      <c r="E21" s="15" t="s">
        <v>11</v>
      </c>
      <c r="F21" s="15"/>
      <c r="G21" s="15"/>
      <c r="H21" s="15"/>
      <c r="I21" s="15"/>
      <c r="J21" s="15"/>
      <c r="K21" s="15"/>
      <c r="L21" s="15"/>
      <c r="M21" s="15"/>
      <c r="N21" s="15"/>
      <c r="O21" s="15"/>
      <c r="P21" s="16"/>
    </row>
    <row r="22" spans="2:18" ht="13.5" thickBot="1" x14ac:dyDescent="0.35">
      <c r="B22" s="17" t="s">
        <v>12</v>
      </c>
      <c r="C22" s="18"/>
      <c r="D22" s="19"/>
      <c r="E22" s="19"/>
      <c r="F22" s="19" t="s">
        <v>13</v>
      </c>
      <c r="G22" s="19"/>
      <c r="H22" s="19"/>
      <c r="I22" s="19"/>
      <c r="J22" s="19"/>
      <c r="K22" s="19"/>
      <c r="L22" s="19"/>
      <c r="M22" s="19"/>
      <c r="N22" s="19"/>
      <c r="O22" s="19"/>
      <c r="P22" s="20"/>
    </row>
    <row r="23" spans="2:18" ht="13" x14ac:dyDescent="0.3">
      <c r="B23" s="21"/>
      <c r="C23" s="22">
        <v>2</v>
      </c>
      <c r="D23" s="22">
        <v>3</v>
      </c>
      <c r="E23" s="22">
        <v>4</v>
      </c>
      <c r="F23" s="22">
        <v>5</v>
      </c>
      <c r="G23" s="22">
        <v>6</v>
      </c>
      <c r="H23" s="22">
        <v>7</v>
      </c>
      <c r="I23" s="22">
        <v>8</v>
      </c>
      <c r="J23" s="22">
        <v>9</v>
      </c>
      <c r="K23" s="22">
        <v>10</v>
      </c>
      <c r="L23" s="22">
        <v>11</v>
      </c>
      <c r="M23" s="22">
        <v>12</v>
      </c>
      <c r="N23" s="22">
        <v>13</v>
      </c>
      <c r="O23" s="22">
        <v>14</v>
      </c>
      <c r="P23" s="23">
        <v>15</v>
      </c>
      <c r="R23" s="49" t="s">
        <v>14</v>
      </c>
    </row>
    <row r="24" spans="2:18" ht="13" x14ac:dyDescent="0.3">
      <c r="B24" s="24" t="s">
        <v>15</v>
      </c>
      <c r="C24" s="25">
        <f>ROUND(Data!C20,-1)</f>
        <v>230</v>
      </c>
      <c r="D24" s="25">
        <f>ROUND(Data!D20,-1)</f>
        <v>350</v>
      </c>
      <c r="E24" s="25">
        <f>ROUND(Data!E20,-1)</f>
        <v>450</v>
      </c>
      <c r="F24" s="25">
        <f>ROUND(Data!F20,-1)</f>
        <v>570</v>
      </c>
      <c r="G24" s="25">
        <f>ROUND(Data!G20,-1)</f>
        <v>630</v>
      </c>
      <c r="H24" s="25">
        <f>ROUND(Data!H20,-1)</f>
        <v>680</v>
      </c>
      <c r="I24" s="25">
        <f>ROUND(Data!I20,-1)</f>
        <v>730</v>
      </c>
      <c r="J24" s="25">
        <f>ROUND(Data!J20,-1)</f>
        <v>820</v>
      </c>
      <c r="K24" s="25">
        <f>ROUND(Data!K20,-1)</f>
        <v>870</v>
      </c>
      <c r="L24" s="25">
        <f>ROUND(Data!L20,-1)</f>
        <v>920</v>
      </c>
      <c r="M24" s="25">
        <f>ROUND(Data!M20,-1)</f>
        <v>960</v>
      </c>
      <c r="N24" s="25">
        <f>ROUND(Data!N20,-1)</f>
        <v>1030</v>
      </c>
      <c r="O24" s="25">
        <f>ROUND(Data!O20,-1)</f>
        <v>1070</v>
      </c>
      <c r="P24" s="27">
        <f>ROUND(Data!P20,-1)</f>
        <v>1130</v>
      </c>
      <c r="Q24" s="40">
        <f>SUM(C24:P24)/SUM(C$26:P$26)</f>
        <v>0.50120019203072497</v>
      </c>
      <c r="R24" s="41">
        <v>0.5</v>
      </c>
    </row>
    <row r="25" spans="2:18" ht="13" x14ac:dyDescent="0.3">
      <c r="B25" s="24" t="s">
        <v>16</v>
      </c>
      <c r="C25" s="25">
        <f>ROUND(Data!C21,-1)</f>
        <v>310</v>
      </c>
      <c r="D25" s="25">
        <f>ROUND(Data!D21,-1)</f>
        <v>450</v>
      </c>
      <c r="E25" s="25">
        <f>ROUND(Data!E21,-1)</f>
        <v>610</v>
      </c>
      <c r="F25" s="25">
        <f>ROUND(Data!F21,-1)</f>
        <v>750</v>
      </c>
      <c r="G25" s="25">
        <f>ROUND(Data!G21,-1)</f>
        <v>850</v>
      </c>
      <c r="H25" s="25">
        <f>ROUND(Data!H21,-1)</f>
        <v>910</v>
      </c>
      <c r="I25" s="25">
        <f>ROUND(Data!I21,-1)</f>
        <v>980</v>
      </c>
      <c r="J25" s="25">
        <f>ROUND(Data!J21,-1)</f>
        <v>1070</v>
      </c>
      <c r="K25" s="25">
        <f>ROUND(Data!K21,-1)</f>
        <v>1130</v>
      </c>
      <c r="L25" s="25">
        <f>ROUND(Data!L21,-1)</f>
        <v>1200</v>
      </c>
      <c r="M25" s="25">
        <f>ROUND(Data!M21,-1)</f>
        <v>1280</v>
      </c>
      <c r="N25" s="25">
        <f>ROUND(Data!N21,-1)</f>
        <v>1370</v>
      </c>
      <c r="O25" s="25">
        <f>ROUND(Data!O21,-1)</f>
        <v>1430</v>
      </c>
      <c r="P25" s="27">
        <f>ROUND(Data!P21,-1)</f>
        <v>1510</v>
      </c>
      <c r="Q25" s="40">
        <f>SUM(C25:P25)/SUM(C$26:P$26)</f>
        <v>0.66490638502160349</v>
      </c>
      <c r="R25" s="41">
        <f>2/3</f>
        <v>0.66666666666666663</v>
      </c>
    </row>
    <row r="26" spans="2:18" ht="13" x14ac:dyDescent="0.3">
      <c r="B26" s="24" t="s">
        <v>17</v>
      </c>
      <c r="C26" s="25">
        <f>ROUND(Data!C22,-1)</f>
        <v>450</v>
      </c>
      <c r="D26" s="25">
        <f>ROUND(Data!D22,-1)</f>
        <v>680</v>
      </c>
      <c r="E26" s="25">
        <f>ROUND(Data!E22,-1)</f>
        <v>910</v>
      </c>
      <c r="F26" s="25">
        <f>ROUND(Data!F22,-1)</f>
        <v>1130</v>
      </c>
      <c r="G26" s="25">
        <f>ROUND(Data!G22,-1)</f>
        <v>1270</v>
      </c>
      <c r="H26" s="25">
        <f>ROUND(Data!H22,-1)</f>
        <v>1360</v>
      </c>
      <c r="I26" s="25">
        <f>ROUND(Data!I22,-1)</f>
        <v>1480</v>
      </c>
      <c r="J26" s="25">
        <f>ROUND(Data!J22,-1)</f>
        <v>1610</v>
      </c>
      <c r="K26" s="25">
        <f>ROUND(Data!K22,-1)</f>
        <v>1710</v>
      </c>
      <c r="L26" s="25">
        <f>ROUND(Data!L22,-1)</f>
        <v>1810</v>
      </c>
      <c r="M26" s="25">
        <f>ROUND(Data!M22,-1)</f>
        <v>1920</v>
      </c>
      <c r="N26" s="25">
        <f>ROUND(Data!N22,-1)</f>
        <v>2060</v>
      </c>
      <c r="O26" s="25">
        <f>ROUND(Data!O22,-1)</f>
        <v>2170</v>
      </c>
      <c r="P26" s="27">
        <f>ROUND(Data!P22,-1)</f>
        <v>2270</v>
      </c>
      <c r="Q26" s="40">
        <v>1</v>
      </c>
      <c r="R26" s="41">
        <v>1</v>
      </c>
    </row>
    <row r="27" spans="2:18" ht="13" x14ac:dyDescent="0.3">
      <c r="B27" s="24" t="s">
        <v>18</v>
      </c>
      <c r="C27" s="25">
        <f>ROUND(Data!C23,-1)</f>
        <v>610</v>
      </c>
      <c r="D27" s="25">
        <f>ROUND(Data!D23,-1)</f>
        <v>910</v>
      </c>
      <c r="E27" s="25">
        <f>ROUND(Data!E23,-1)</f>
        <v>1200</v>
      </c>
      <c r="F27" s="25">
        <f>ROUND(Data!F23,-1)</f>
        <v>1510</v>
      </c>
      <c r="G27" s="25">
        <f>ROUND(Data!G23,-1)</f>
        <v>1670</v>
      </c>
      <c r="H27" s="25">
        <f>ROUND(Data!H23,-1)</f>
        <v>1810</v>
      </c>
      <c r="I27" s="25">
        <f>ROUND(Data!I23,-1)</f>
        <v>1990</v>
      </c>
      <c r="J27" s="25">
        <f>ROUND(Data!J23,-1)</f>
        <v>2140</v>
      </c>
      <c r="K27" s="25">
        <f>ROUND(Data!K23,-1)</f>
        <v>2270</v>
      </c>
      <c r="L27" s="25">
        <f>ROUND(Data!L23,-1)</f>
        <v>2400</v>
      </c>
      <c r="M27" s="25">
        <f>ROUND(Data!M23,-1)</f>
        <v>2550</v>
      </c>
      <c r="N27" s="25">
        <f>ROUND(Data!N23,-1)</f>
        <v>2750</v>
      </c>
      <c r="O27" s="25">
        <f>ROUND(Data!O23,-1)</f>
        <v>2890</v>
      </c>
      <c r="P27" s="27">
        <f>ROUND(Data!P23,-1)</f>
        <v>3020</v>
      </c>
      <c r="Q27" s="40">
        <f>SUM(C27:P27)/SUM(C$26:P$26)</f>
        <v>1.3307729236677868</v>
      </c>
      <c r="R27" s="41">
        <f>4/3</f>
        <v>1.3333333333333333</v>
      </c>
    </row>
    <row r="28" spans="2:18" ht="13" x14ac:dyDescent="0.3">
      <c r="B28" s="24" t="s">
        <v>19</v>
      </c>
      <c r="C28" s="25">
        <f>ROUND(Data!C24,-1)</f>
        <v>750</v>
      </c>
      <c r="D28" s="25">
        <f>ROUND(Data!D24,-1)</f>
        <v>1130</v>
      </c>
      <c r="E28" s="25">
        <f>ROUND(Data!E24,-1)</f>
        <v>1510</v>
      </c>
      <c r="F28" s="25">
        <f>ROUND(Data!F24,-1)</f>
        <v>1900</v>
      </c>
      <c r="G28" s="25">
        <f>ROUND(Data!G24,-1)</f>
        <v>2090</v>
      </c>
      <c r="H28" s="25">
        <f>ROUND(Data!H24,-1)</f>
        <v>2270</v>
      </c>
      <c r="I28" s="25">
        <f>ROUND(Data!I24,-1)</f>
        <v>2470</v>
      </c>
      <c r="J28" s="25">
        <f>ROUND(Data!J24,-1)</f>
        <v>2660</v>
      </c>
      <c r="K28" s="25">
        <f>ROUND(Data!K24,-1)</f>
        <v>2850</v>
      </c>
      <c r="L28" s="25">
        <f>ROUND(Data!L24,-1)</f>
        <v>3020</v>
      </c>
      <c r="M28" s="25">
        <f>ROUND(Data!M24,-1)</f>
        <v>3180</v>
      </c>
      <c r="N28" s="25">
        <f>ROUND(Data!N24,-1)</f>
        <v>3430</v>
      </c>
      <c r="O28" s="25">
        <f>ROUND(Data!O24,-1)</f>
        <v>3610</v>
      </c>
      <c r="P28" s="27">
        <f>ROUND(Data!P24,-1)</f>
        <v>3770</v>
      </c>
      <c r="Q28" s="40">
        <f>SUM(C28:P28)/SUM(C$26:P$26)</f>
        <v>1.6629860777724437</v>
      </c>
      <c r="R28" s="41">
        <f>5/3</f>
        <v>1.6666666666666667</v>
      </c>
    </row>
    <row r="29" spans="2:18" ht="13.5" thickBot="1" x14ac:dyDescent="0.35">
      <c r="B29" s="26" t="s">
        <v>20</v>
      </c>
      <c r="C29" s="28">
        <f>ROUND(Data!C25,-1)</f>
        <v>910</v>
      </c>
      <c r="D29" s="28">
        <f>ROUND(Data!D25,-1)</f>
        <v>1360</v>
      </c>
      <c r="E29" s="28">
        <f>ROUND(Data!E25,-1)</f>
        <v>1810</v>
      </c>
      <c r="F29" s="28">
        <f>ROUND(Data!F25,-1)</f>
        <v>2270</v>
      </c>
      <c r="G29" s="28">
        <f>ROUND(Data!G25,-1)</f>
        <v>2540</v>
      </c>
      <c r="H29" s="28">
        <f>ROUND(Data!H25,-1)</f>
        <v>2710</v>
      </c>
      <c r="I29" s="28">
        <f>ROUND(Data!I25,-1)</f>
        <v>2980</v>
      </c>
      <c r="J29" s="28">
        <f>ROUND(Data!J25,-1)</f>
        <v>3220</v>
      </c>
      <c r="K29" s="28">
        <f>ROUND(Data!K25,-1)</f>
        <v>3430</v>
      </c>
      <c r="L29" s="28">
        <f>ROUND(Data!L25,-1)</f>
        <v>3630</v>
      </c>
      <c r="M29" s="28">
        <f>ROUND(Data!M25,-1)</f>
        <v>3830</v>
      </c>
      <c r="N29" s="28">
        <f>ROUND(Data!N25,-1)</f>
        <v>4120</v>
      </c>
      <c r="O29" s="28">
        <f>ROUND(Data!O25,-1)</f>
        <v>4340</v>
      </c>
      <c r="P29" s="29">
        <f>ROUND(Data!P25,-1)</f>
        <v>4550</v>
      </c>
      <c r="Q29" s="40">
        <f>SUM(C29:P29)/SUM(C$26:P$26)</f>
        <v>2.00192030724916</v>
      </c>
      <c r="R29" s="42">
        <f>2</f>
        <v>2</v>
      </c>
    </row>
    <row r="32" spans="2:18" ht="13" x14ac:dyDescent="0.3">
      <c r="B32" s="5" t="s">
        <v>21</v>
      </c>
    </row>
    <row r="33" spans="2:20" ht="13" x14ac:dyDescent="0.3">
      <c r="B33" s="57"/>
      <c r="G33" s="5"/>
    </row>
    <row r="35" spans="2:20" ht="13" thickBot="1" x14ac:dyDescent="0.3"/>
    <row r="36" spans="2:20" x14ac:dyDescent="0.25">
      <c r="R36" s="33" t="s">
        <v>22</v>
      </c>
      <c r="S36" s="3"/>
    </row>
    <row r="37" spans="2:20" x14ac:dyDescent="0.25">
      <c r="R37" s="7" t="s">
        <v>23</v>
      </c>
      <c r="S37" s="6"/>
    </row>
    <row r="38" spans="2:20" x14ac:dyDescent="0.25">
      <c r="R38" s="7"/>
      <c r="S38" s="6"/>
    </row>
    <row r="39" spans="2:20" x14ac:dyDescent="0.25">
      <c r="R39" s="7" t="s">
        <v>24</v>
      </c>
      <c r="S39" s="52">
        <f>INTERCEPT(Q43:Q56,P43:P56)</f>
        <v>6.132585254932625</v>
      </c>
      <c r="T39" s="57" t="s">
        <v>25</v>
      </c>
    </row>
    <row r="40" spans="2:20" x14ac:dyDescent="0.25">
      <c r="R40" s="7" t="s">
        <v>26</v>
      </c>
      <c r="S40" s="52">
        <f>SLOPE(Q43:Q56,P43:P56)</f>
        <v>0.60361475314035029</v>
      </c>
      <c r="T40" s="57" t="s">
        <v>27</v>
      </c>
    </row>
    <row r="41" spans="2:20" x14ac:dyDescent="0.25">
      <c r="L41" s="32" t="s">
        <v>28</v>
      </c>
      <c r="M41" s="31" t="s">
        <v>29</v>
      </c>
      <c r="P41" t="s">
        <v>30</v>
      </c>
      <c r="R41" s="7"/>
      <c r="S41" s="6"/>
    </row>
    <row r="42" spans="2:20" x14ac:dyDescent="0.25">
      <c r="L42" s="32" t="s">
        <v>31</v>
      </c>
      <c r="M42" s="31" t="s">
        <v>32</v>
      </c>
      <c r="N42" s="31" t="s">
        <v>33</v>
      </c>
      <c r="P42" s="31" t="s">
        <v>34</v>
      </c>
      <c r="Q42" s="31" t="s">
        <v>35</v>
      </c>
      <c r="R42" s="34" t="s">
        <v>36</v>
      </c>
      <c r="S42" s="35" t="s">
        <v>37</v>
      </c>
    </row>
    <row r="43" spans="2:20" x14ac:dyDescent="0.25">
      <c r="L43" s="32">
        <v>2</v>
      </c>
      <c r="M43" s="25">
        <f>Data!C22</f>
        <v>448.79809221114766</v>
      </c>
      <c r="P43">
        <f t="shared" ref="P43:P56" si="0">LN(L43-1)</f>
        <v>0</v>
      </c>
      <c r="Q43">
        <f t="shared" ref="Q43:Q56" si="1">LN(M43)</f>
        <v>6.1065731033330248</v>
      </c>
      <c r="R43" s="36">
        <f t="shared" ref="R43:R56" si="2">EXP(S$39)*(L43-1)^S$40</f>
        <v>460.6254569351708</v>
      </c>
      <c r="S43" s="37">
        <f t="shared" ref="S43:S56" si="3">(R43-M43)^2</f>
        <v>139.886556315067</v>
      </c>
    </row>
    <row r="44" spans="2:20" x14ac:dyDescent="0.25">
      <c r="L44" s="32">
        <v>3</v>
      </c>
      <c r="M44" s="25">
        <f>Data!D22</f>
        <v>682.2536020608926</v>
      </c>
      <c r="N44" s="30">
        <f t="shared" ref="N44:N56" si="4">M44-M43</f>
        <v>233.45550984974494</v>
      </c>
      <c r="P44">
        <f t="shared" si="0"/>
        <v>0.69314718055994529</v>
      </c>
      <c r="Q44">
        <f t="shared" si="1"/>
        <v>6.5254014392533559</v>
      </c>
      <c r="R44" s="36">
        <f t="shared" si="2"/>
        <v>699.92915250649332</v>
      </c>
      <c r="S44" s="37">
        <f t="shared" si="3"/>
        <v>312.4250835549758</v>
      </c>
    </row>
    <row r="45" spans="2:20" x14ac:dyDescent="0.25">
      <c r="L45" s="32">
        <v>4</v>
      </c>
      <c r="M45" s="25">
        <f>Data!E22</f>
        <v>907.65892191581884</v>
      </c>
      <c r="N45" s="30">
        <f t="shared" si="4"/>
        <v>225.40531985492623</v>
      </c>
      <c r="P45">
        <f t="shared" si="0"/>
        <v>1.0986122886681098</v>
      </c>
      <c r="Q45">
        <f t="shared" si="1"/>
        <v>6.8108686713755846</v>
      </c>
      <c r="R45" s="36">
        <f t="shared" si="2"/>
        <v>894.01615041721732</v>
      </c>
      <c r="S45" s="37">
        <f t="shared" si="3"/>
        <v>186.12521416305393</v>
      </c>
    </row>
    <row r="46" spans="2:20" x14ac:dyDescent="0.25">
      <c r="L46" s="32">
        <v>5</v>
      </c>
      <c r="M46" s="25">
        <f>Data!F22</f>
        <v>1131.0516942720403</v>
      </c>
      <c r="N46" s="30">
        <f t="shared" si="4"/>
        <v>223.39277235622149</v>
      </c>
      <c r="P46">
        <f t="shared" si="0"/>
        <v>1.3862943611198906</v>
      </c>
      <c r="Q46">
        <f t="shared" si="1"/>
        <v>7.0309031817665968</v>
      </c>
      <c r="R46" s="36">
        <f t="shared" si="2"/>
        <v>1063.5556744693934</v>
      </c>
      <c r="S46" s="37">
        <f t="shared" si="3"/>
        <v>4555.7126891993121</v>
      </c>
    </row>
    <row r="47" spans="2:20" x14ac:dyDescent="0.25">
      <c r="L47" s="32">
        <v>6</v>
      </c>
      <c r="M47" s="25">
        <f>Data!G22</f>
        <v>1273.9425666800739</v>
      </c>
      <c r="N47" s="30">
        <f t="shared" si="4"/>
        <v>142.8908724080336</v>
      </c>
      <c r="P47">
        <f t="shared" si="0"/>
        <v>1.6094379124341003</v>
      </c>
      <c r="Q47">
        <f t="shared" si="1"/>
        <v>7.1498717540170826</v>
      </c>
      <c r="R47" s="36">
        <f t="shared" si="2"/>
        <v>1216.9046276342947</v>
      </c>
      <c r="S47" s="37">
        <f t="shared" si="3"/>
        <v>3253.3264905900278</v>
      </c>
    </row>
    <row r="48" spans="2:20" x14ac:dyDescent="0.25">
      <c r="L48" s="32">
        <v>7</v>
      </c>
      <c r="M48" s="25">
        <f>Data!H22</f>
        <v>1356.4570141269664</v>
      </c>
      <c r="N48" s="30">
        <f t="shared" si="4"/>
        <v>82.514447446892518</v>
      </c>
      <c r="P48">
        <f t="shared" si="0"/>
        <v>1.791759469228055</v>
      </c>
      <c r="Q48">
        <f t="shared" si="1"/>
        <v>7.212631442785213</v>
      </c>
      <c r="R48" s="36">
        <f t="shared" si="2"/>
        <v>1358.4745633733164</v>
      </c>
      <c r="S48" s="37">
        <f t="shared" si="3"/>
        <v>4.070504961447341</v>
      </c>
    </row>
    <row r="49" spans="2:19" x14ac:dyDescent="0.25">
      <c r="L49" s="32">
        <v>8</v>
      </c>
      <c r="M49" s="25">
        <f>Data!I22</f>
        <v>1477.2098640492484</v>
      </c>
      <c r="N49" s="30">
        <f t="shared" si="4"/>
        <v>120.75284992228194</v>
      </c>
      <c r="P49">
        <f t="shared" si="0"/>
        <v>1.9459101490553132</v>
      </c>
      <c r="Q49">
        <f t="shared" si="1"/>
        <v>7.297910360487422</v>
      </c>
      <c r="R49" s="36">
        <f t="shared" si="2"/>
        <v>1490.9448555247902</v>
      </c>
      <c r="S49" s="37">
        <f t="shared" si="3"/>
        <v>188.6499908332072</v>
      </c>
    </row>
    <row r="50" spans="2:19" x14ac:dyDescent="0.25">
      <c r="L50" s="32">
        <v>9</v>
      </c>
      <c r="M50" s="25">
        <f>Data!J22</f>
        <v>1610.0379989637584</v>
      </c>
      <c r="N50" s="30">
        <f t="shared" si="4"/>
        <v>132.82813491450997</v>
      </c>
      <c r="P50">
        <f t="shared" si="0"/>
        <v>2.0794415416798357</v>
      </c>
      <c r="Q50">
        <f t="shared" si="1"/>
        <v>7.3840130595408331</v>
      </c>
      <c r="R50" s="36">
        <f t="shared" si="2"/>
        <v>1616.0930983447672</v>
      </c>
      <c r="S50" s="37">
        <f t="shared" si="3"/>
        <v>36.66422851389386</v>
      </c>
    </row>
    <row r="51" spans="2:19" x14ac:dyDescent="0.25">
      <c r="L51" s="32">
        <v>10</v>
      </c>
      <c r="M51" s="25">
        <f>Data!K22</f>
        <v>1712.6779213976981</v>
      </c>
      <c r="N51" s="30">
        <f t="shared" si="4"/>
        <v>102.63992243393977</v>
      </c>
      <c r="P51">
        <f t="shared" si="0"/>
        <v>2.1972245773362196</v>
      </c>
      <c r="Q51">
        <f t="shared" si="1"/>
        <v>7.4458134604462805</v>
      </c>
      <c r="R51" s="36">
        <f t="shared" si="2"/>
        <v>1735.1730460683384</v>
      </c>
      <c r="S51" s="37">
        <f t="shared" si="3"/>
        <v>506.03063394764894</v>
      </c>
    </row>
    <row r="52" spans="2:19" x14ac:dyDescent="0.25">
      <c r="L52" s="32">
        <v>11</v>
      </c>
      <c r="M52" s="25">
        <f>Data!L22</f>
        <v>1805.2551063381143</v>
      </c>
      <c r="N52" s="30">
        <f t="shared" si="4"/>
        <v>92.577184940416146</v>
      </c>
      <c r="P52">
        <f t="shared" si="0"/>
        <v>2.3025850929940459</v>
      </c>
      <c r="Q52">
        <f t="shared" si="1"/>
        <v>7.498457193931702</v>
      </c>
      <c r="R52" s="36">
        <f t="shared" si="2"/>
        <v>1849.1097525710097</v>
      </c>
      <c r="S52" s="37">
        <f t="shared" si="3"/>
        <v>1923.2299962124109</v>
      </c>
    </row>
    <row r="53" spans="2:19" x14ac:dyDescent="0.25">
      <c r="L53" s="32">
        <v>12</v>
      </c>
      <c r="M53" s="25">
        <f>Data!M22</f>
        <v>1915.9452187668726</v>
      </c>
      <c r="N53" s="30">
        <f t="shared" si="4"/>
        <v>110.69011242875831</v>
      </c>
      <c r="P53">
        <f t="shared" si="0"/>
        <v>2.3978952727983707</v>
      </c>
      <c r="Q53">
        <f t="shared" si="1"/>
        <v>7.5579663666642718</v>
      </c>
      <c r="R53" s="36">
        <f t="shared" si="2"/>
        <v>1958.6098063284032</v>
      </c>
      <c r="S53" s="37">
        <f t="shared" si="3"/>
        <v>1820.267031795516</v>
      </c>
    </row>
    <row r="54" spans="2:19" x14ac:dyDescent="0.25">
      <c r="L54" s="32">
        <v>13</v>
      </c>
      <c r="M54" s="25">
        <f>Data!N22</f>
        <v>2058.836091174906</v>
      </c>
      <c r="N54" s="30">
        <f t="shared" si="4"/>
        <v>142.89087240803337</v>
      </c>
      <c r="P54">
        <f t="shared" si="0"/>
        <v>2.4849066497880004</v>
      </c>
      <c r="Q54">
        <f t="shared" si="1"/>
        <v>7.629896097824532</v>
      </c>
      <c r="R54" s="36">
        <f t="shared" si="2"/>
        <v>2064.2279655362959</v>
      </c>
      <c r="S54" s="37">
        <f t="shared" si="3"/>
        <v>29.072309129013846</v>
      </c>
    </row>
    <row r="55" spans="2:19" x14ac:dyDescent="0.25">
      <c r="L55" s="32">
        <v>14</v>
      </c>
      <c r="M55" s="25">
        <f>Data!O22</f>
        <v>2171.5387511023691</v>
      </c>
      <c r="N55" s="30">
        <f t="shared" si="4"/>
        <v>112.70265992746317</v>
      </c>
      <c r="P55">
        <f t="shared" si="0"/>
        <v>2.5649493574615367</v>
      </c>
      <c r="Q55">
        <f t="shared" si="1"/>
        <v>7.6831912971310405</v>
      </c>
      <c r="R55" s="36">
        <f t="shared" si="2"/>
        <v>2166.4096306146384</v>
      </c>
      <c r="S55" s="37">
        <f t="shared" si="3"/>
        <v>26.307876977658694</v>
      </c>
    </row>
    <row r="56" spans="2:19" x14ac:dyDescent="0.25">
      <c r="L56" s="32">
        <v>15</v>
      </c>
      <c r="M56" s="25">
        <f>Data!P22</f>
        <v>2272.166126037604</v>
      </c>
      <c r="N56" s="30">
        <f t="shared" si="4"/>
        <v>100.62737493523491</v>
      </c>
      <c r="P56">
        <f t="shared" si="0"/>
        <v>2.6390573296152584</v>
      </c>
      <c r="Q56">
        <f t="shared" si="1"/>
        <v>7.7284888960225677</v>
      </c>
      <c r="R56" s="36">
        <f t="shared" si="2"/>
        <v>2265.5190968054862</v>
      </c>
      <c r="S56" s="37">
        <f t="shared" si="3"/>
        <v>44.182997612628576</v>
      </c>
    </row>
    <row r="57" spans="2:19" x14ac:dyDescent="0.25">
      <c r="R57" s="7"/>
      <c r="S57" s="6"/>
    </row>
    <row r="58" spans="2:19" ht="13" thickBot="1" x14ac:dyDescent="0.3">
      <c r="R58" s="38"/>
      <c r="S58" s="39">
        <f>SUM(S43:S56)</f>
        <v>13025.951603805863</v>
      </c>
    </row>
    <row r="62" spans="2:19" ht="13" x14ac:dyDescent="0.3">
      <c r="B62" s="5" t="s">
        <v>38</v>
      </c>
    </row>
    <row r="63" spans="2:19" ht="13" thickBot="1" x14ac:dyDescent="0.3"/>
    <row r="64" spans="2:19" ht="13" x14ac:dyDescent="0.3">
      <c r="B64" s="21"/>
      <c r="C64" s="22">
        <v>2</v>
      </c>
      <c r="D64" s="22">
        <v>3</v>
      </c>
      <c r="E64" s="22">
        <v>4</v>
      </c>
      <c r="F64" s="22">
        <v>5</v>
      </c>
      <c r="G64" s="22">
        <v>6</v>
      </c>
      <c r="H64" s="22">
        <v>7</v>
      </c>
      <c r="I64" s="22">
        <v>8</v>
      </c>
      <c r="J64" s="22">
        <v>9</v>
      </c>
      <c r="K64" s="22">
        <v>10</v>
      </c>
      <c r="L64" s="22">
        <v>11</v>
      </c>
      <c r="M64" s="22">
        <v>12</v>
      </c>
      <c r="N64" s="22">
        <v>13</v>
      </c>
      <c r="O64" s="22">
        <v>14</v>
      </c>
      <c r="P64" s="22">
        <v>15</v>
      </c>
      <c r="Q64" s="22">
        <v>16</v>
      </c>
      <c r="R64" s="22">
        <v>17</v>
      </c>
      <c r="S64" s="23">
        <v>18</v>
      </c>
    </row>
    <row r="65" spans="2:19" ht="13" x14ac:dyDescent="0.3">
      <c r="B65" s="24" t="s">
        <v>15</v>
      </c>
      <c r="C65" s="25">
        <f>ROUND($R24*EXP($S$39)*(C$64-1)^$S$40,-1)</f>
        <v>230</v>
      </c>
      <c r="D65" s="25">
        <f t="shared" ref="D65:P65" si="5">ROUND($R24*EXP($S$39)*(D$64-1)^$S$40,-1)</f>
        <v>350</v>
      </c>
      <c r="E65" s="25">
        <f t="shared" si="5"/>
        <v>450</v>
      </c>
      <c r="F65" s="25">
        <f t="shared" si="5"/>
        <v>530</v>
      </c>
      <c r="G65" s="25">
        <f t="shared" si="5"/>
        <v>610</v>
      </c>
      <c r="H65" s="25">
        <f t="shared" si="5"/>
        <v>680</v>
      </c>
      <c r="I65" s="25">
        <f t="shared" si="5"/>
        <v>750</v>
      </c>
      <c r="J65" s="25">
        <f t="shared" si="5"/>
        <v>810</v>
      </c>
      <c r="K65" s="25">
        <f t="shared" si="5"/>
        <v>870</v>
      </c>
      <c r="L65" s="25">
        <f t="shared" si="5"/>
        <v>920</v>
      </c>
      <c r="M65" s="25">
        <f t="shared" si="5"/>
        <v>980</v>
      </c>
      <c r="N65" s="25">
        <f t="shared" si="5"/>
        <v>1030</v>
      </c>
      <c r="O65" s="25">
        <f t="shared" si="5"/>
        <v>1080</v>
      </c>
      <c r="P65" s="25">
        <f t="shared" si="5"/>
        <v>1130</v>
      </c>
      <c r="Q65" s="25">
        <f t="shared" ref="Q65:S66" si="6">ROUND($R24*EXP($S$39)*(Q$64-1)^$S$40,-1)</f>
        <v>1180</v>
      </c>
      <c r="R65" s="25">
        <f t="shared" si="6"/>
        <v>1230</v>
      </c>
      <c r="S65" s="27">
        <f t="shared" si="6"/>
        <v>1270</v>
      </c>
    </row>
    <row r="66" spans="2:19" ht="13" x14ac:dyDescent="0.3">
      <c r="B66" s="24" t="s">
        <v>16</v>
      </c>
      <c r="C66" s="25">
        <f>ROUND($R25*EXP($S$39)*(C$64-1)^$S$40,-1)</f>
        <v>310</v>
      </c>
      <c r="D66" s="25">
        <f>ROUND($R25*EXP($S$39)*(D$64-1)^$S$40,-1)</f>
        <v>470</v>
      </c>
      <c r="E66" s="25">
        <f t="shared" ref="E66:P70" si="7">ROUND($R25*EXP($S$39)*(E$64-1)^$S$40,-1)</f>
        <v>600</v>
      </c>
      <c r="F66" s="25">
        <f t="shared" si="7"/>
        <v>710</v>
      </c>
      <c r="G66" s="25">
        <f t="shared" si="7"/>
        <v>810</v>
      </c>
      <c r="H66" s="25">
        <f t="shared" si="7"/>
        <v>910</v>
      </c>
      <c r="I66" s="25">
        <f t="shared" si="7"/>
        <v>990</v>
      </c>
      <c r="J66" s="25">
        <f t="shared" si="7"/>
        <v>1080</v>
      </c>
      <c r="K66" s="25">
        <f t="shared" si="7"/>
        <v>1160</v>
      </c>
      <c r="L66" s="25">
        <f t="shared" si="7"/>
        <v>1230</v>
      </c>
      <c r="M66" s="25">
        <f t="shared" si="7"/>
        <v>1310</v>
      </c>
      <c r="N66" s="25">
        <f t="shared" si="7"/>
        <v>1380</v>
      </c>
      <c r="O66" s="25">
        <f t="shared" si="7"/>
        <v>1440</v>
      </c>
      <c r="P66" s="25">
        <f t="shared" si="7"/>
        <v>1510</v>
      </c>
      <c r="Q66" s="25">
        <f t="shared" si="6"/>
        <v>1570</v>
      </c>
      <c r="R66" s="25">
        <f t="shared" si="6"/>
        <v>1640</v>
      </c>
      <c r="S66" s="27">
        <f t="shared" si="6"/>
        <v>1700</v>
      </c>
    </row>
    <row r="67" spans="2:19" ht="13" x14ac:dyDescent="0.3">
      <c r="B67" s="24" t="s">
        <v>17</v>
      </c>
      <c r="C67" s="43">
        <f>ROUND(EXP($S$39)*(C$64-1)^$S$40,-1)</f>
        <v>460</v>
      </c>
      <c r="D67" s="25">
        <f t="shared" ref="D67:P67" si="8">ROUND(EXP($S$39)*(D64-1)^$S$40,-1)</f>
        <v>700</v>
      </c>
      <c r="E67" s="25">
        <f t="shared" si="8"/>
        <v>890</v>
      </c>
      <c r="F67" s="25">
        <f t="shared" si="8"/>
        <v>1060</v>
      </c>
      <c r="G67" s="25">
        <f t="shared" si="8"/>
        <v>1220</v>
      </c>
      <c r="H67" s="25">
        <f t="shared" si="8"/>
        <v>1360</v>
      </c>
      <c r="I67" s="25">
        <f t="shared" si="8"/>
        <v>1490</v>
      </c>
      <c r="J67" s="25">
        <f t="shared" si="8"/>
        <v>1620</v>
      </c>
      <c r="K67" s="25">
        <f t="shared" si="8"/>
        <v>1740</v>
      </c>
      <c r="L67" s="25">
        <f>ROUND(EXP($S$39)*(L64-1)^$S$40,-1)</f>
        <v>1850</v>
      </c>
      <c r="M67" s="25">
        <f t="shared" si="8"/>
        <v>1960</v>
      </c>
      <c r="N67" s="25">
        <f t="shared" si="8"/>
        <v>2060</v>
      </c>
      <c r="O67" s="25">
        <f t="shared" si="8"/>
        <v>2170</v>
      </c>
      <c r="P67" s="25">
        <f t="shared" si="8"/>
        <v>2270</v>
      </c>
      <c r="Q67" s="25">
        <f>ROUND(EXP($S$39)*(Q64-1)^$S$40,-1)</f>
        <v>2360</v>
      </c>
      <c r="R67" s="25">
        <f>ROUND(EXP($S$39)*(R64-1)^$S$40,-1)</f>
        <v>2460</v>
      </c>
      <c r="S67" s="27">
        <f>ROUND(EXP($S$39)*(S64-1)^$S$40,-1)</f>
        <v>2550</v>
      </c>
    </row>
    <row r="68" spans="2:19" ht="13" x14ac:dyDescent="0.3">
      <c r="B68" s="24" t="s">
        <v>18</v>
      </c>
      <c r="C68" s="25">
        <f t="shared" ref="C68:D70" si="9">ROUND($R27*EXP($S$39)*(C$64-1)^$S$40,-1)</f>
        <v>610</v>
      </c>
      <c r="D68" s="25">
        <f t="shared" si="9"/>
        <v>930</v>
      </c>
      <c r="E68" s="25">
        <f t="shared" si="7"/>
        <v>1190</v>
      </c>
      <c r="F68" s="25">
        <f t="shared" si="7"/>
        <v>1420</v>
      </c>
      <c r="G68" s="25">
        <f t="shared" si="7"/>
        <v>1620</v>
      </c>
      <c r="H68" s="25">
        <f t="shared" si="7"/>
        <v>1810</v>
      </c>
      <c r="I68" s="25">
        <f t="shared" si="7"/>
        <v>1990</v>
      </c>
      <c r="J68" s="25">
        <f t="shared" si="7"/>
        <v>2150</v>
      </c>
      <c r="K68" s="25">
        <f t="shared" si="7"/>
        <v>2310</v>
      </c>
      <c r="L68" s="25">
        <f t="shared" si="7"/>
        <v>2470</v>
      </c>
      <c r="M68" s="25">
        <f t="shared" si="7"/>
        <v>2610</v>
      </c>
      <c r="N68" s="25">
        <f t="shared" si="7"/>
        <v>2750</v>
      </c>
      <c r="O68" s="25">
        <f t="shared" si="7"/>
        <v>2890</v>
      </c>
      <c r="P68" s="25">
        <f t="shared" si="7"/>
        <v>3020</v>
      </c>
      <c r="Q68" s="25">
        <f t="shared" ref="Q68:S70" si="10">ROUND($R27*EXP($S$39)*(Q$64-1)^$S$40,-1)</f>
        <v>3150</v>
      </c>
      <c r="R68" s="25">
        <f t="shared" si="10"/>
        <v>3270</v>
      </c>
      <c r="S68" s="27">
        <f t="shared" si="10"/>
        <v>3400</v>
      </c>
    </row>
    <row r="69" spans="2:19" ht="13" x14ac:dyDescent="0.3">
      <c r="B69" s="24" t="s">
        <v>19</v>
      </c>
      <c r="C69" s="25">
        <f t="shared" si="9"/>
        <v>770</v>
      </c>
      <c r="D69" s="25">
        <f t="shared" si="9"/>
        <v>1170</v>
      </c>
      <c r="E69" s="25">
        <f t="shared" si="7"/>
        <v>1490</v>
      </c>
      <c r="F69" s="25">
        <f t="shared" si="7"/>
        <v>1770</v>
      </c>
      <c r="G69" s="25">
        <f t="shared" si="7"/>
        <v>2030</v>
      </c>
      <c r="H69" s="25">
        <f t="shared" si="7"/>
        <v>2260</v>
      </c>
      <c r="I69" s="25">
        <f t="shared" si="7"/>
        <v>2480</v>
      </c>
      <c r="J69" s="25">
        <f t="shared" si="7"/>
        <v>2690</v>
      </c>
      <c r="K69" s="25">
        <f t="shared" si="7"/>
        <v>2890</v>
      </c>
      <c r="L69" s="25">
        <f t="shared" si="7"/>
        <v>3080</v>
      </c>
      <c r="M69" s="25">
        <f t="shared" si="7"/>
        <v>3260</v>
      </c>
      <c r="N69" s="25">
        <f t="shared" si="7"/>
        <v>3440</v>
      </c>
      <c r="O69" s="25">
        <f t="shared" si="7"/>
        <v>3610</v>
      </c>
      <c r="P69" s="25">
        <f t="shared" si="7"/>
        <v>3780</v>
      </c>
      <c r="Q69" s="25">
        <f t="shared" si="10"/>
        <v>3940</v>
      </c>
      <c r="R69" s="25">
        <f t="shared" si="10"/>
        <v>4090</v>
      </c>
      <c r="S69" s="27">
        <f t="shared" si="10"/>
        <v>4250</v>
      </c>
    </row>
    <row r="70" spans="2:19" ht="13.5" thickBot="1" x14ac:dyDescent="0.35">
      <c r="B70" s="26" t="s">
        <v>20</v>
      </c>
      <c r="C70" s="48">
        <f t="shared" si="9"/>
        <v>920</v>
      </c>
      <c r="D70" s="28">
        <f t="shared" si="9"/>
        <v>1400</v>
      </c>
      <c r="E70" s="28">
        <f t="shared" si="7"/>
        <v>1790</v>
      </c>
      <c r="F70" s="28">
        <f t="shared" si="7"/>
        <v>2130</v>
      </c>
      <c r="G70" s="28">
        <f t="shared" si="7"/>
        <v>2430</v>
      </c>
      <c r="H70" s="28">
        <f t="shared" si="7"/>
        <v>2720</v>
      </c>
      <c r="I70" s="28">
        <f t="shared" si="7"/>
        <v>2980</v>
      </c>
      <c r="J70" s="28">
        <f t="shared" si="7"/>
        <v>3230</v>
      </c>
      <c r="K70" s="28">
        <f t="shared" si="7"/>
        <v>3470</v>
      </c>
      <c r="L70" s="28">
        <f t="shared" si="7"/>
        <v>3700</v>
      </c>
      <c r="M70" s="28">
        <f t="shared" si="7"/>
        <v>3920</v>
      </c>
      <c r="N70" s="28">
        <f t="shared" si="7"/>
        <v>4130</v>
      </c>
      <c r="O70" s="28">
        <f t="shared" si="7"/>
        <v>4330</v>
      </c>
      <c r="P70" s="28">
        <f t="shared" si="7"/>
        <v>4530</v>
      </c>
      <c r="Q70" s="28">
        <f t="shared" si="10"/>
        <v>4720</v>
      </c>
      <c r="R70" s="28">
        <f t="shared" si="10"/>
        <v>4910</v>
      </c>
      <c r="S70" s="29">
        <f t="shared" si="10"/>
        <v>5090</v>
      </c>
    </row>
    <row r="72" spans="2:19" ht="13" x14ac:dyDescent="0.3">
      <c r="B72" s="5" t="s">
        <v>39</v>
      </c>
    </row>
    <row r="73" spans="2:19" ht="13" thickBot="1" x14ac:dyDescent="0.3"/>
    <row r="74" spans="2:19" ht="13" x14ac:dyDescent="0.3">
      <c r="B74" s="21"/>
      <c r="C74" s="22">
        <v>2</v>
      </c>
      <c r="D74" s="22">
        <v>3</v>
      </c>
      <c r="E74" s="22">
        <v>4</v>
      </c>
      <c r="F74" s="22">
        <v>5</v>
      </c>
      <c r="G74" s="22">
        <v>6</v>
      </c>
      <c r="H74" s="22">
        <v>7</v>
      </c>
      <c r="I74" s="22">
        <v>8</v>
      </c>
      <c r="J74" s="22">
        <v>9</v>
      </c>
      <c r="K74" s="22">
        <v>10</v>
      </c>
      <c r="L74" s="22">
        <v>11</v>
      </c>
      <c r="M74" s="22">
        <v>12</v>
      </c>
      <c r="N74" s="22">
        <v>13</v>
      </c>
      <c r="O74" s="22">
        <v>14</v>
      </c>
      <c r="P74" s="23">
        <v>15</v>
      </c>
    </row>
    <row r="75" spans="2:19" ht="13" x14ac:dyDescent="0.3">
      <c r="B75" s="24" t="s">
        <v>15</v>
      </c>
      <c r="C75" s="44" t="str">
        <f>IF(C65=C24,"",C65-C24)</f>
        <v/>
      </c>
      <c r="D75" s="44" t="str">
        <f t="shared" ref="D75:O75" si="11">IF(D65=D24,"",D65-D24)</f>
        <v/>
      </c>
      <c r="E75" s="44" t="str">
        <f t="shared" si="11"/>
        <v/>
      </c>
      <c r="F75" s="44">
        <f t="shared" si="11"/>
        <v>-40</v>
      </c>
      <c r="G75" s="44">
        <f t="shared" si="11"/>
        <v>-20</v>
      </c>
      <c r="H75" s="44" t="str">
        <f t="shared" si="11"/>
        <v/>
      </c>
      <c r="I75" s="44">
        <f t="shared" si="11"/>
        <v>20</v>
      </c>
      <c r="J75" s="44">
        <f t="shared" si="11"/>
        <v>-10</v>
      </c>
      <c r="K75" s="44" t="str">
        <f t="shared" si="11"/>
        <v/>
      </c>
      <c r="L75" s="44" t="str">
        <f t="shared" si="11"/>
        <v/>
      </c>
      <c r="M75" s="44">
        <f t="shared" si="11"/>
        <v>20</v>
      </c>
      <c r="N75" s="44" t="str">
        <f t="shared" si="11"/>
        <v/>
      </c>
      <c r="O75" s="44">
        <f t="shared" si="11"/>
        <v>10</v>
      </c>
      <c r="P75" s="45" t="str">
        <f>IF(P65=P24,"",P65-P24)</f>
        <v/>
      </c>
    </row>
    <row r="76" spans="2:19" ht="13" x14ac:dyDescent="0.3">
      <c r="B76" s="24" t="s">
        <v>16</v>
      </c>
      <c r="C76" s="44" t="str">
        <f t="shared" ref="C76:P79" si="12">IF(C66=C25,"",C66-C25)</f>
        <v/>
      </c>
      <c r="D76" s="44">
        <f t="shared" si="12"/>
        <v>20</v>
      </c>
      <c r="E76" s="44">
        <f t="shared" si="12"/>
        <v>-10</v>
      </c>
      <c r="F76" s="44">
        <f t="shared" si="12"/>
        <v>-40</v>
      </c>
      <c r="G76" s="44">
        <f t="shared" si="12"/>
        <v>-40</v>
      </c>
      <c r="H76" s="44" t="str">
        <f t="shared" si="12"/>
        <v/>
      </c>
      <c r="I76" s="44">
        <f t="shared" si="12"/>
        <v>10</v>
      </c>
      <c r="J76" s="44">
        <f t="shared" si="12"/>
        <v>10</v>
      </c>
      <c r="K76" s="44">
        <f t="shared" si="12"/>
        <v>30</v>
      </c>
      <c r="L76" s="44">
        <f t="shared" si="12"/>
        <v>30</v>
      </c>
      <c r="M76" s="44">
        <f t="shared" si="12"/>
        <v>30</v>
      </c>
      <c r="N76" s="44">
        <f t="shared" si="12"/>
        <v>10</v>
      </c>
      <c r="O76" s="44">
        <f t="shared" si="12"/>
        <v>10</v>
      </c>
      <c r="P76" s="45" t="str">
        <f>IF(P66=P25,"",P66-P25)</f>
        <v/>
      </c>
    </row>
    <row r="77" spans="2:19" ht="13" x14ac:dyDescent="0.3">
      <c r="B77" s="24" t="s">
        <v>17</v>
      </c>
      <c r="C77" s="44">
        <f t="shared" si="12"/>
        <v>10</v>
      </c>
      <c r="D77" s="44">
        <f t="shared" si="12"/>
        <v>20</v>
      </c>
      <c r="E77" s="44">
        <f t="shared" si="12"/>
        <v>-20</v>
      </c>
      <c r="F77" s="44">
        <f t="shared" si="12"/>
        <v>-70</v>
      </c>
      <c r="G77" s="44">
        <f t="shared" si="12"/>
        <v>-50</v>
      </c>
      <c r="H77" s="44" t="str">
        <f t="shared" si="12"/>
        <v/>
      </c>
      <c r="I77" s="44">
        <f t="shared" si="12"/>
        <v>10</v>
      </c>
      <c r="J77" s="44">
        <f t="shared" si="12"/>
        <v>10</v>
      </c>
      <c r="K77" s="44">
        <f t="shared" si="12"/>
        <v>30</v>
      </c>
      <c r="L77" s="44">
        <f t="shared" si="12"/>
        <v>40</v>
      </c>
      <c r="M77" s="44">
        <f t="shared" si="12"/>
        <v>40</v>
      </c>
      <c r="N77" s="44" t="str">
        <f t="shared" si="12"/>
        <v/>
      </c>
      <c r="O77" s="44" t="str">
        <f t="shared" si="12"/>
        <v/>
      </c>
      <c r="P77" s="45" t="str">
        <f t="shared" si="12"/>
        <v/>
      </c>
    </row>
    <row r="78" spans="2:19" ht="13" x14ac:dyDescent="0.3">
      <c r="B78" s="24" t="s">
        <v>18</v>
      </c>
      <c r="C78" s="44" t="str">
        <f t="shared" si="12"/>
        <v/>
      </c>
      <c r="D78" s="44">
        <f t="shared" si="12"/>
        <v>20</v>
      </c>
      <c r="E78" s="44">
        <f t="shared" si="12"/>
        <v>-10</v>
      </c>
      <c r="F78" s="44">
        <f t="shared" si="12"/>
        <v>-90</v>
      </c>
      <c r="G78" s="44">
        <f t="shared" si="12"/>
        <v>-50</v>
      </c>
      <c r="H78" s="44" t="str">
        <f t="shared" si="12"/>
        <v/>
      </c>
      <c r="I78" s="44" t="str">
        <f t="shared" si="12"/>
        <v/>
      </c>
      <c r="J78" s="44">
        <f t="shared" si="12"/>
        <v>10</v>
      </c>
      <c r="K78" s="44">
        <f t="shared" si="12"/>
        <v>40</v>
      </c>
      <c r="L78" s="44">
        <f t="shared" si="12"/>
        <v>70</v>
      </c>
      <c r="M78" s="44">
        <f t="shared" si="12"/>
        <v>60</v>
      </c>
      <c r="N78" s="44" t="str">
        <f t="shared" si="12"/>
        <v/>
      </c>
      <c r="O78" s="44" t="str">
        <f t="shared" si="12"/>
        <v/>
      </c>
      <c r="P78" s="45" t="str">
        <f t="shared" si="12"/>
        <v/>
      </c>
    </row>
    <row r="79" spans="2:19" ht="13" x14ac:dyDescent="0.3">
      <c r="B79" s="24" t="s">
        <v>19</v>
      </c>
      <c r="C79" s="44">
        <f t="shared" si="12"/>
        <v>20</v>
      </c>
      <c r="D79" s="44">
        <f t="shared" si="12"/>
        <v>40</v>
      </c>
      <c r="E79" s="44">
        <f t="shared" si="12"/>
        <v>-20</v>
      </c>
      <c r="F79" s="44">
        <f t="shared" si="12"/>
        <v>-130</v>
      </c>
      <c r="G79" s="44">
        <f t="shared" si="12"/>
        <v>-60</v>
      </c>
      <c r="H79" s="44">
        <f t="shared" si="12"/>
        <v>-10</v>
      </c>
      <c r="I79" s="44">
        <f t="shared" si="12"/>
        <v>10</v>
      </c>
      <c r="J79" s="44">
        <f t="shared" si="12"/>
        <v>30</v>
      </c>
      <c r="K79" s="44">
        <f t="shared" si="12"/>
        <v>40</v>
      </c>
      <c r="L79" s="44">
        <f t="shared" si="12"/>
        <v>60</v>
      </c>
      <c r="M79" s="44">
        <f t="shared" si="12"/>
        <v>80</v>
      </c>
      <c r="N79" s="44">
        <f t="shared" si="12"/>
        <v>10</v>
      </c>
      <c r="O79" s="44" t="str">
        <f t="shared" si="12"/>
        <v/>
      </c>
      <c r="P79" s="45">
        <f t="shared" si="12"/>
        <v>10</v>
      </c>
    </row>
    <row r="80" spans="2:19" ht="13.5" thickBot="1" x14ac:dyDescent="0.35">
      <c r="B80" s="26" t="s">
        <v>20</v>
      </c>
      <c r="C80" s="46">
        <f>IF(C70=C29,"",C70-C29)</f>
        <v>10</v>
      </c>
      <c r="D80" s="46">
        <f t="shared" ref="D80:O80" si="13">IF(D70=D29,"",D70-D29)</f>
        <v>40</v>
      </c>
      <c r="E80" s="46">
        <f t="shared" si="13"/>
        <v>-20</v>
      </c>
      <c r="F80" s="46">
        <f t="shared" si="13"/>
        <v>-140</v>
      </c>
      <c r="G80" s="46">
        <f t="shared" si="13"/>
        <v>-110</v>
      </c>
      <c r="H80" s="46">
        <f t="shared" si="13"/>
        <v>10</v>
      </c>
      <c r="I80" s="46" t="str">
        <f t="shared" si="13"/>
        <v/>
      </c>
      <c r="J80" s="46">
        <f t="shared" si="13"/>
        <v>10</v>
      </c>
      <c r="K80" s="46">
        <f t="shared" si="13"/>
        <v>40</v>
      </c>
      <c r="L80" s="46">
        <f t="shared" si="13"/>
        <v>70</v>
      </c>
      <c r="M80" s="46">
        <f t="shared" si="13"/>
        <v>90</v>
      </c>
      <c r="N80" s="46">
        <f t="shared" si="13"/>
        <v>10</v>
      </c>
      <c r="O80" s="46">
        <f t="shared" si="13"/>
        <v>-10</v>
      </c>
      <c r="P80" s="47">
        <f>IF(P70=P29,"",P70-P29)</f>
        <v>-20</v>
      </c>
    </row>
    <row r="82" spans="2:2" ht="13" x14ac:dyDescent="0.3">
      <c r="B82" s="5"/>
    </row>
    <row r="83" spans="2:2" ht="13" x14ac:dyDescent="0.3">
      <c r="B83" s="5"/>
    </row>
    <row r="84" spans="2:2" ht="13" x14ac:dyDescent="0.3">
      <c r="B84" s="5"/>
    </row>
    <row r="85" spans="2:2" ht="13" x14ac:dyDescent="0.3">
      <c r="B85" s="5"/>
    </row>
    <row r="86" spans="2:2" ht="13" x14ac:dyDescent="0.3">
      <c r="B86" s="5"/>
    </row>
    <row r="87" spans="2:2" ht="13" x14ac:dyDescent="0.3">
      <c r="B87" s="5"/>
    </row>
    <row r="88" spans="2:2" ht="13" x14ac:dyDescent="0.3">
      <c r="B88" s="5"/>
    </row>
    <row r="89" spans="2:2" ht="13" x14ac:dyDescent="0.3">
      <c r="B89" s="5"/>
    </row>
    <row r="90" spans="2:2" ht="13" x14ac:dyDescent="0.3">
      <c r="B90" s="5"/>
    </row>
    <row r="91" spans="2:2" ht="13" x14ac:dyDescent="0.3">
      <c r="B91" s="5"/>
    </row>
  </sheetData>
  <phoneticPr fontId="0" type="noConversion"/>
  <pageMargins left="0.94488188976377963" right="0.94488188976377963" top="0.39370078740157483" bottom="0.39370078740157483" header="0.51181102362204722" footer="0.51181102362204722"/>
  <pageSetup paperSize="9" scale="6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E25"/>
  <sheetViews>
    <sheetView topLeftCell="B1" workbookViewId="0">
      <selection activeCell="C17" sqref="C17"/>
    </sheetView>
  </sheetViews>
  <sheetFormatPr baseColWidth="10" defaultColWidth="11.453125" defaultRowHeight="12.5" x14ac:dyDescent="0.25"/>
  <cols>
    <col min="1" max="1" width="5.453125" customWidth="1"/>
    <col min="2" max="2" width="21.54296875" customWidth="1"/>
    <col min="3" max="3" width="12" bestFit="1" customWidth="1"/>
    <col min="4" max="30" width="5.54296875" bestFit="1" customWidth="1"/>
    <col min="31" max="31" width="5" bestFit="1" customWidth="1"/>
  </cols>
  <sheetData>
    <row r="3" spans="2:31" ht="13" thickBot="1" x14ac:dyDescent="0.3"/>
    <row r="4" spans="2:31" ht="13" x14ac:dyDescent="0.3">
      <c r="B4" s="50">
        <v>1997</v>
      </c>
      <c r="C4" s="22">
        <v>2</v>
      </c>
      <c r="D4" s="22">
        <v>3</v>
      </c>
      <c r="E4" s="22">
        <v>4</v>
      </c>
      <c r="F4" s="22">
        <v>5</v>
      </c>
      <c r="G4" s="22">
        <v>6</v>
      </c>
      <c r="H4" s="22">
        <v>7</v>
      </c>
      <c r="I4" s="22">
        <v>8</v>
      </c>
      <c r="J4" s="22">
        <v>9</v>
      </c>
      <c r="K4" s="22">
        <v>10</v>
      </c>
      <c r="L4" s="22">
        <v>11</v>
      </c>
      <c r="M4" s="22">
        <v>12</v>
      </c>
      <c r="N4" s="22">
        <v>13</v>
      </c>
      <c r="O4" s="22">
        <v>14</v>
      </c>
      <c r="P4" s="23">
        <v>15</v>
      </c>
    </row>
    <row r="5" spans="2:31" ht="13" x14ac:dyDescent="0.3">
      <c r="B5" s="24" t="s">
        <v>15</v>
      </c>
      <c r="C5" s="25">
        <v>116</v>
      </c>
      <c r="D5" s="25">
        <v>172</v>
      </c>
      <c r="E5" s="25">
        <v>223</v>
      </c>
      <c r="F5" s="25">
        <v>284</v>
      </c>
      <c r="G5" s="25">
        <v>314</v>
      </c>
      <c r="H5" s="25">
        <v>339</v>
      </c>
      <c r="I5" s="25">
        <v>365</v>
      </c>
      <c r="J5" s="25">
        <v>405</v>
      </c>
      <c r="K5" s="25">
        <v>431</v>
      </c>
      <c r="L5" s="25">
        <v>456</v>
      </c>
      <c r="M5" s="25">
        <v>476</v>
      </c>
      <c r="N5" s="25">
        <v>512</v>
      </c>
      <c r="O5" s="25">
        <v>532</v>
      </c>
      <c r="P5" s="27">
        <v>562</v>
      </c>
    </row>
    <row r="6" spans="2:31" ht="13" x14ac:dyDescent="0.3">
      <c r="B6" s="24" t="s">
        <v>16</v>
      </c>
      <c r="C6" s="25">
        <v>152</v>
      </c>
      <c r="D6" s="25">
        <v>223</v>
      </c>
      <c r="E6" s="25">
        <v>304</v>
      </c>
      <c r="F6" s="25">
        <v>375</v>
      </c>
      <c r="G6" s="25">
        <v>420</v>
      </c>
      <c r="H6" s="25">
        <v>451</v>
      </c>
      <c r="I6" s="25">
        <v>486</v>
      </c>
      <c r="J6" s="25">
        <v>532</v>
      </c>
      <c r="K6" s="25">
        <v>562</v>
      </c>
      <c r="L6" s="25">
        <v>598</v>
      </c>
      <c r="M6" s="25">
        <v>638</v>
      </c>
      <c r="N6" s="25">
        <v>679</v>
      </c>
      <c r="O6" s="25">
        <v>709</v>
      </c>
      <c r="P6" s="27">
        <v>750</v>
      </c>
    </row>
    <row r="7" spans="2:31" ht="13" x14ac:dyDescent="0.3">
      <c r="B7" s="24" t="s">
        <v>17</v>
      </c>
      <c r="C7" s="25">
        <v>223</v>
      </c>
      <c r="D7" s="25">
        <v>339</v>
      </c>
      <c r="E7" s="25">
        <v>451</v>
      </c>
      <c r="F7" s="25">
        <v>562</v>
      </c>
      <c r="G7" s="25">
        <v>633</v>
      </c>
      <c r="H7" s="25">
        <v>674</v>
      </c>
      <c r="I7" s="25">
        <v>734</v>
      </c>
      <c r="J7" s="25">
        <v>800</v>
      </c>
      <c r="K7" s="25">
        <v>851</v>
      </c>
      <c r="L7" s="25">
        <v>897</v>
      </c>
      <c r="M7" s="25">
        <v>952</v>
      </c>
      <c r="N7" s="25">
        <v>1023</v>
      </c>
      <c r="O7" s="25">
        <v>1079</v>
      </c>
      <c r="P7" s="27">
        <v>1129</v>
      </c>
    </row>
    <row r="8" spans="2:31" ht="13" x14ac:dyDescent="0.3">
      <c r="B8" s="24" t="s">
        <v>18</v>
      </c>
      <c r="C8" s="25">
        <v>304</v>
      </c>
      <c r="D8" s="25">
        <v>451</v>
      </c>
      <c r="E8" s="25">
        <v>598</v>
      </c>
      <c r="F8" s="25">
        <v>750</v>
      </c>
      <c r="G8" s="25">
        <v>831</v>
      </c>
      <c r="H8" s="25">
        <v>897</v>
      </c>
      <c r="I8" s="25">
        <v>988</v>
      </c>
      <c r="J8" s="25">
        <v>1064</v>
      </c>
      <c r="K8" s="25">
        <v>1129</v>
      </c>
      <c r="L8" s="25">
        <v>1195</v>
      </c>
      <c r="M8" s="25">
        <v>1266</v>
      </c>
      <c r="N8" s="25">
        <v>1368</v>
      </c>
      <c r="O8" s="25">
        <v>1438</v>
      </c>
      <c r="P8" s="27">
        <v>1499</v>
      </c>
    </row>
    <row r="9" spans="2:31" ht="13" x14ac:dyDescent="0.3">
      <c r="B9" s="24" t="s">
        <v>19</v>
      </c>
      <c r="C9" s="25">
        <v>375</v>
      </c>
      <c r="D9" s="25">
        <v>562</v>
      </c>
      <c r="E9" s="25">
        <v>750</v>
      </c>
      <c r="F9" s="25">
        <v>942</v>
      </c>
      <c r="G9" s="25">
        <v>1038</v>
      </c>
      <c r="H9" s="25">
        <v>1129</v>
      </c>
      <c r="I9" s="25">
        <v>1226</v>
      </c>
      <c r="J9" s="25">
        <v>1322</v>
      </c>
      <c r="K9" s="25">
        <v>1418</v>
      </c>
      <c r="L9" s="25">
        <v>1499</v>
      </c>
      <c r="M9" s="25">
        <v>1580</v>
      </c>
      <c r="N9" s="25">
        <v>1702</v>
      </c>
      <c r="O9" s="25">
        <v>1793</v>
      </c>
      <c r="P9" s="27">
        <v>1874</v>
      </c>
    </row>
    <row r="10" spans="2:31" ht="13.5" thickBot="1" x14ac:dyDescent="0.35">
      <c r="B10" s="26" t="s">
        <v>20</v>
      </c>
      <c r="C10" s="28">
        <v>451</v>
      </c>
      <c r="D10" s="28">
        <v>674</v>
      </c>
      <c r="E10" s="28">
        <v>897</v>
      </c>
      <c r="F10" s="28">
        <v>1129</v>
      </c>
      <c r="G10" s="28">
        <v>1261</v>
      </c>
      <c r="H10" s="28">
        <v>1347</v>
      </c>
      <c r="I10" s="28">
        <v>1479</v>
      </c>
      <c r="J10" s="28">
        <v>1601</v>
      </c>
      <c r="K10" s="28">
        <v>1702</v>
      </c>
      <c r="L10" s="28">
        <v>1803</v>
      </c>
      <c r="M10" s="28">
        <v>1904</v>
      </c>
      <c r="N10" s="28">
        <v>2046</v>
      </c>
      <c r="O10" s="28">
        <v>2158</v>
      </c>
      <c r="P10" s="29">
        <v>2259</v>
      </c>
    </row>
    <row r="13" spans="2:31" ht="13" x14ac:dyDescent="0.3">
      <c r="B13" s="58" t="s">
        <v>40</v>
      </c>
      <c r="C13">
        <v>1998</v>
      </c>
      <c r="D13" s="30">
        <v>1999</v>
      </c>
      <c r="E13" s="30">
        <v>2000</v>
      </c>
      <c r="F13">
        <v>2001</v>
      </c>
      <c r="G13" s="30">
        <v>2002</v>
      </c>
      <c r="H13" s="30">
        <v>2003</v>
      </c>
      <c r="I13">
        <v>2004</v>
      </c>
      <c r="J13" s="30">
        <v>2005</v>
      </c>
      <c r="K13" s="30">
        <v>2006</v>
      </c>
      <c r="L13">
        <v>2007</v>
      </c>
      <c r="M13" s="30">
        <v>2008</v>
      </c>
      <c r="N13" s="30">
        <v>2009</v>
      </c>
      <c r="O13" s="30">
        <v>2010</v>
      </c>
      <c r="P13" s="30">
        <v>2011</v>
      </c>
      <c r="Q13" s="30">
        <v>2012</v>
      </c>
      <c r="R13" s="30">
        <v>2013</v>
      </c>
      <c r="S13" s="30">
        <v>2014</v>
      </c>
      <c r="T13" s="30">
        <v>2015</v>
      </c>
      <c r="U13" s="30">
        <v>2016</v>
      </c>
      <c r="V13" s="30">
        <v>2017</v>
      </c>
      <c r="W13" s="30">
        <v>2018</v>
      </c>
      <c r="X13" s="30">
        <v>2019</v>
      </c>
      <c r="Y13" s="30">
        <v>2020</v>
      </c>
      <c r="Z13" s="30">
        <v>2021</v>
      </c>
      <c r="AA13" s="30">
        <v>2022</v>
      </c>
      <c r="AB13" s="30">
        <v>2023</v>
      </c>
      <c r="AC13" s="30">
        <v>2024</v>
      </c>
      <c r="AD13" s="30">
        <v>2025</v>
      </c>
      <c r="AE13" s="30">
        <v>2026</v>
      </c>
    </row>
    <row r="14" spans="2:31" ht="13" x14ac:dyDescent="0.3">
      <c r="B14" s="58" t="s">
        <v>14</v>
      </c>
      <c r="C14" s="51">
        <v>1.022</v>
      </c>
      <c r="D14" s="51">
        <v>1.024</v>
      </c>
      <c r="E14" s="51">
        <v>1.02</v>
      </c>
      <c r="F14" s="51">
        <v>1.0329999999999999</v>
      </c>
      <c r="G14" s="51">
        <v>1.0269999999999999</v>
      </c>
      <c r="H14" s="51">
        <v>1.016</v>
      </c>
      <c r="I14" s="51">
        <v>1.0149999999999999</v>
      </c>
      <c r="J14" s="51">
        <v>1.0149999999999999</v>
      </c>
      <c r="K14" s="51">
        <v>1.014</v>
      </c>
      <c r="L14" s="51">
        <v>1.022</v>
      </c>
      <c r="M14" s="51">
        <v>1.004</v>
      </c>
      <c r="N14" s="51">
        <v>1.0429999999999999</v>
      </c>
      <c r="O14" s="51">
        <f>125.7/123</f>
        <v>1.0219512195121951</v>
      </c>
      <c r="P14" s="51">
        <v>1.0189999999999999</v>
      </c>
      <c r="Q14" s="51">
        <v>1.016</v>
      </c>
      <c r="R14" s="51">
        <v>1.002</v>
      </c>
      <c r="S14" s="51">
        <v>1.03</v>
      </c>
      <c r="T14" s="51">
        <v>1.022</v>
      </c>
      <c r="U14" s="51">
        <v>1.02</v>
      </c>
      <c r="V14" s="51">
        <f>143.8/139.3</f>
        <v>1.0323043790380473</v>
      </c>
      <c r="W14" s="51">
        <v>1.022</v>
      </c>
      <c r="X14" s="51">
        <v>1.024</v>
      </c>
      <c r="Y14" s="51">
        <v>1.0289999999999999</v>
      </c>
      <c r="Z14" s="51">
        <v>1.008</v>
      </c>
      <c r="AA14" s="51">
        <v>1.03</v>
      </c>
      <c r="AB14" s="51">
        <v>1.054</v>
      </c>
      <c r="AC14" s="51">
        <v>1.0640000000000001</v>
      </c>
      <c r="AD14" s="51">
        <v>1.036</v>
      </c>
      <c r="AE14" s="53">
        <v>1.0249999999999999</v>
      </c>
    </row>
    <row r="16" spans="2:31" ht="13" x14ac:dyDescent="0.3">
      <c r="B16" s="58" t="s">
        <v>14</v>
      </c>
      <c r="C16" s="53">
        <f>PRODUCT(C14:AE14)</f>
        <v>2.0125474987046981</v>
      </c>
    </row>
    <row r="18" spans="2:16" ht="13" thickBot="1" x14ac:dyDescent="0.3"/>
    <row r="19" spans="2:16" ht="13" x14ac:dyDescent="0.3">
      <c r="B19" s="54">
        <v>2026</v>
      </c>
      <c r="C19" s="22">
        <v>2</v>
      </c>
      <c r="D19" s="22">
        <v>3</v>
      </c>
      <c r="E19" s="22">
        <v>4</v>
      </c>
      <c r="F19" s="22">
        <v>5</v>
      </c>
      <c r="G19" s="22">
        <v>6</v>
      </c>
      <c r="H19" s="22">
        <v>7</v>
      </c>
      <c r="I19" s="22">
        <v>8</v>
      </c>
      <c r="J19" s="22">
        <v>9</v>
      </c>
      <c r="K19" s="22">
        <v>10</v>
      </c>
      <c r="L19" s="22">
        <v>11</v>
      </c>
      <c r="M19" s="22">
        <v>12</v>
      </c>
      <c r="N19" s="22">
        <v>13</v>
      </c>
      <c r="O19" s="22">
        <v>14</v>
      </c>
      <c r="P19" s="23">
        <v>15</v>
      </c>
    </row>
    <row r="20" spans="2:16" ht="13" x14ac:dyDescent="0.3">
      <c r="B20" s="24" t="s">
        <v>15</v>
      </c>
      <c r="C20" s="25">
        <f t="shared" ref="C20:C25" si="0">C5*$C$16</f>
        <v>233.45550984974497</v>
      </c>
      <c r="D20" s="25">
        <f t="shared" ref="D20:P20" si="1">D5*$C$16</f>
        <v>346.15816977720806</v>
      </c>
      <c r="E20" s="25">
        <f t="shared" si="1"/>
        <v>448.79809221114766</v>
      </c>
      <c r="F20" s="25">
        <f t="shared" si="1"/>
        <v>571.56348963213429</v>
      </c>
      <c r="G20" s="25">
        <f t="shared" si="1"/>
        <v>631.93991459327515</v>
      </c>
      <c r="H20" s="25">
        <f t="shared" si="1"/>
        <v>682.2536020608926</v>
      </c>
      <c r="I20" s="25">
        <f t="shared" si="1"/>
        <v>734.57983702721481</v>
      </c>
      <c r="J20" s="25">
        <f t="shared" si="1"/>
        <v>815.08173697540269</v>
      </c>
      <c r="K20" s="25">
        <f t="shared" si="1"/>
        <v>867.4079719417249</v>
      </c>
      <c r="L20" s="25">
        <f t="shared" si="1"/>
        <v>917.72165940934235</v>
      </c>
      <c r="M20" s="25">
        <f t="shared" si="1"/>
        <v>957.97260938343629</v>
      </c>
      <c r="N20" s="25">
        <f t="shared" si="1"/>
        <v>1030.4243193368054</v>
      </c>
      <c r="O20" s="25">
        <f t="shared" si="1"/>
        <v>1070.6752693108995</v>
      </c>
      <c r="P20" s="27">
        <f t="shared" si="1"/>
        <v>1131.0516942720403</v>
      </c>
    </row>
    <row r="21" spans="2:16" ht="13" x14ac:dyDescent="0.3">
      <c r="B21" s="24" t="s">
        <v>16</v>
      </c>
      <c r="C21" s="25">
        <f t="shared" si="0"/>
        <v>305.90721980311412</v>
      </c>
      <c r="D21" s="25">
        <f t="shared" ref="D21:P21" si="2">D6*$C$16</f>
        <v>448.79809221114766</v>
      </c>
      <c r="E21" s="25">
        <f t="shared" si="2"/>
        <v>611.81443960622823</v>
      </c>
      <c r="F21" s="25">
        <f t="shared" si="2"/>
        <v>754.70531201426172</v>
      </c>
      <c r="G21" s="25">
        <f t="shared" si="2"/>
        <v>845.26994945597323</v>
      </c>
      <c r="H21" s="25">
        <f t="shared" si="2"/>
        <v>907.65892191581884</v>
      </c>
      <c r="I21" s="25">
        <f t="shared" si="2"/>
        <v>978.09808437048321</v>
      </c>
      <c r="J21" s="25">
        <f t="shared" si="2"/>
        <v>1070.6752693108995</v>
      </c>
      <c r="K21" s="25">
        <f t="shared" si="2"/>
        <v>1131.0516942720403</v>
      </c>
      <c r="L21" s="25">
        <f t="shared" si="2"/>
        <v>1203.5034042254094</v>
      </c>
      <c r="M21" s="25">
        <f t="shared" si="2"/>
        <v>1284.0053041735973</v>
      </c>
      <c r="N21" s="25">
        <f t="shared" si="2"/>
        <v>1366.5197516204901</v>
      </c>
      <c r="O21" s="25">
        <f t="shared" si="2"/>
        <v>1426.8961765816309</v>
      </c>
      <c r="P21" s="27">
        <f t="shared" si="2"/>
        <v>1509.4106240285234</v>
      </c>
    </row>
    <row r="22" spans="2:16" ht="13" x14ac:dyDescent="0.3">
      <c r="B22" s="24" t="s">
        <v>17</v>
      </c>
      <c r="C22" s="25">
        <f t="shared" si="0"/>
        <v>448.79809221114766</v>
      </c>
      <c r="D22" s="25">
        <f t="shared" ref="D22:P22" si="3">D7*$C$16</f>
        <v>682.2536020608926</v>
      </c>
      <c r="E22" s="25">
        <f t="shared" si="3"/>
        <v>907.65892191581884</v>
      </c>
      <c r="F22" s="25">
        <f t="shared" si="3"/>
        <v>1131.0516942720403</v>
      </c>
      <c r="G22" s="25">
        <f t="shared" si="3"/>
        <v>1273.9425666800739</v>
      </c>
      <c r="H22" s="25">
        <f t="shared" si="3"/>
        <v>1356.4570141269664</v>
      </c>
      <c r="I22" s="25">
        <f t="shared" si="3"/>
        <v>1477.2098640492484</v>
      </c>
      <c r="J22" s="25">
        <f t="shared" si="3"/>
        <v>1610.0379989637584</v>
      </c>
      <c r="K22" s="25">
        <f t="shared" si="3"/>
        <v>1712.6779213976981</v>
      </c>
      <c r="L22" s="25">
        <f t="shared" si="3"/>
        <v>1805.2551063381143</v>
      </c>
      <c r="M22" s="25">
        <f t="shared" si="3"/>
        <v>1915.9452187668726</v>
      </c>
      <c r="N22" s="25">
        <f t="shared" si="3"/>
        <v>2058.836091174906</v>
      </c>
      <c r="O22" s="25">
        <f t="shared" si="3"/>
        <v>2171.5387511023691</v>
      </c>
      <c r="P22" s="27">
        <f t="shared" si="3"/>
        <v>2272.166126037604</v>
      </c>
    </row>
    <row r="23" spans="2:16" ht="13" x14ac:dyDescent="0.3">
      <c r="B23" s="24" t="s">
        <v>18</v>
      </c>
      <c r="C23" s="25">
        <f t="shared" si="0"/>
        <v>611.81443960622823</v>
      </c>
      <c r="D23" s="25">
        <f t="shared" ref="D23:P23" si="4">D8*$C$16</f>
        <v>907.65892191581884</v>
      </c>
      <c r="E23" s="25">
        <f t="shared" si="4"/>
        <v>1203.5034042254094</v>
      </c>
      <c r="F23" s="25">
        <f t="shared" si="4"/>
        <v>1509.4106240285234</v>
      </c>
      <c r="G23" s="25">
        <f t="shared" si="4"/>
        <v>1672.4269714236041</v>
      </c>
      <c r="H23" s="25">
        <f t="shared" si="4"/>
        <v>1805.2551063381143</v>
      </c>
      <c r="I23" s="25">
        <f t="shared" si="4"/>
        <v>1988.3969287202417</v>
      </c>
      <c r="J23" s="25">
        <f t="shared" si="4"/>
        <v>2141.3505386217989</v>
      </c>
      <c r="K23" s="25">
        <f t="shared" si="4"/>
        <v>2272.166126037604</v>
      </c>
      <c r="L23" s="25">
        <f t="shared" si="4"/>
        <v>2404.994260952114</v>
      </c>
      <c r="M23" s="25">
        <f t="shared" si="4"/>
        <v>2547.8851333601478</v>
      </c>
      <c r="N23" s="25">
        <f t="shared" si="4"/>
        <v>2753.1649782280269</v>
      </c>
      <c r="O23" s="25">
        <f t="shared" si="4"/>
        <v>2894.0433031373559</v>
      </c>
      <c r="P23" s="27">
        <f t="shared" si="4"/>
        <v>3016.8087005583425</v>
      </c>
    </row>
    <row r="24" spans="2:16" ht="13" x14ac:dyDescent="0.3">
      <c r="B24" s="24" t="s">
        <v>19</v>
      </c>
      <c r="C24" s="25">
        <f t="shared" si="0"/>
        <v>754.70531201426172</v>
      </c>
      <c r="D24" s="25">
        <f t="shared" ref="D24:P24" si="5">D9*$C$16</f>
        <v>1131.0516942720403</v>
      </c>
      <c r="E24" s="25">
        <f t="shared" si="5"/>
        <v>1509.4106240285234</v>
      </c>
      <c r="F24" s="25">
        <f t="shared" si="5"/>
        <v>1895.8197437798256</v>
      </c>
      <c r="G24" s="25">
        <f t="shared" si="5"/>
        <v>2089.0243036554766</v>
      </c>
      <c r="H24" s="25">
        <f t="shared" si="5"/>
        <v>2272.166126037604</v>
      </c>
      <c r="I24" s="25">
        <f t="shared" si="5"/>
        <v>2467.3832334119597</v>
      </c>
      <c r="J24" s="25">
        <f t="shared" si="5"/>
        <v>2660.587793287611</v>
      </c>
      <c r="K24" s="25">
        <f t="shared" si="5"/>
        <v>2853.7923531632619</v>
      </c>
      <c r="L24" s="25">
        <f t="shared" si="5"/>
        <v>3016.8087005583425</v>
      </c>
      <c r="M24" s="25">
        <f t="shared" si="5"/>
        <v>3179.8250479534231</v>
      </c>
      <c r="N24" s="25">
        <f t="shared" si="5"/>
        <v>3425.3558427953963</v>
      </c>
      <c r="O24" s="25">
        <f t="shared" si="5"/>
        <v>3608.4976651775237</v>
      </c>
      <c r="P24" s="27">
        <f t="shared" si="5"/>
        <v>3771.5140125726043</v>
      </c>
    </row>
    <row r="25" spans="2:16" ht="13.5" thickBot="1" x14ac:dyDescent="0.35">
      <c r="B25" s="26" t="s">
        <v>20</v>
      </c>
      <c r="C25" s="28">
        <f t="shared" si="0"/>
        <v>907.65892191581884</v>
      </c>
      <c r="D25" s="28">
        <f t="shared" ref="D25:P25" si="6">D10*$C$16</f>
        <v>1356.4570141269664</v>
      </c>
      <c r="E25" s="28">
        <f t="shared" si="6"/>
        <v>1805.2551063381143</v>
      </c>
      <c r="F25" s="28">
        <f t="shared" si="6"/>
        <v>2272.166126037604</v>
      </c>
      <c r="G25" s="28">
        <f t="shared" si="6"/>
        <v>2537.8223958666244</v>
      </c>
      <c r="H25" s="28">
        <f t="shared" si="6"/>
        <v>2710.9014807552285</v>
      </c>
      <c r="I25" s="28">
        <f t="shared" si="6"/>
        <v>2976.5577505842484</v>
      </c>
      <c r="J25" s="28">
        <f t="shared" si="6"/>
        <v>3222.0885454262216</v>
      </c>
      <c r="K25" s="28">
        <f t="shared" si="6"/>
        <v>3425.3558427953963</v>
      </c>
      <c r="L25" s="28">
        <f t="shared" si="6"/>
        <v>3628.6231401645705</v>
      </c>
      <c r="M25" s="28">
        <f t="shared" si="6"/>
        <v>3831.8904375337452</v>
      </c>
      <c r="N25" s="28">
        <f t="shared" si="6"/>
        <v>4117.6721823498119</v>
      </c>
      <c r="O25" s="28">
        <f t="shared" si="6"/>
        <v>4343.0775022047383</v>
      </c>
      <c r="P25" s="29">
        <f t="shared" si="6"/>
        <v>4546.3447995739125</v>
      </c>
    </row>
  </sheetData>
  <phoneticPr fontId="0"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efef6e-d3eb-4384-b219-816e41350c1e" xsi:nil="true"/>
    <lcf76f155ced4ddcb4097134ff3c332f xmlns="05ebdd39-0314-4f73-9523-3e8fdf0c1e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28CD53A4B36784D831BC58B79843842" ma:contentTypeVersion="13" ma:contentTypeDescription="Opprett et nytt dokument." ma:contentTypeScope="" ma:versionID="4f7832173d854ddde1e1c2cf5c62bc7d">
  <xsd:schema xmlns:xsd="http://www.w3.org/2001/XMLSchema" xmlns:xs="http://www.w3.org/2001/XMLSchema" xmlns:p="http://schemas.microsoft.com/office/2006/metadata/properties" xmlns:ns2="05ebdd39-0314-4f73-9523-3e8fdf0c1e9d" xmlns:ns3="08efef6e-d3eb-4384-b219-816e41350c1e" targetNamespace="http://schemas.microsoft.com/office/2006/metadata/properties" ma:root="true" ma:fieldsID="46c39004d64032ba5ac9ac4eb4ea05b6" ns2:_="" ns3:_="">
    <xsd:import namespace="05ebdd39-0314-4f73-9523-3e8fdf0c1e9d"/>
    <xsd:import namespace="08efef6e-d3eb-4384-b219-816e41350c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bdd39-0314-4f73-9523-3e8fdf0c1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d0b69f77-55ff-434e-ae2e-5cb16f27438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fef6e-d3eb-4384-b219-816e41350c1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47d24b3-5c01-4d77-95b6-2d18f98277c2}" ma:internalName="TaxCatchAll" ma:showField="CatchAllData" ma:web="08efef6e-d3eb-4384-b219-816e41350c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A7AB9F-BBF2-4816-84CF-C24DFF534BA0}">
  <ds:schemaRefs>
    <ds:schemaRef ds:uri="http://schemas.microsoft.com/office/2006/metadata/properties"/>
    <ds:schemaRef ds:uri="http://schemas.microsoft.com/office/infopath/2007/PartnerControls"/>
    <ds:schemaRef ds:uri="f51d5d47-ebd7-409b-91a9-0293c9f2fe65"/>
    <ds:schemaRef ds:uri="8faab8a2-2aeb-43ff-8864-c540d3a9ccbd"/>
    <ds:schemaRef ds:uri="08efef6e-d3eb-4384-b219-816e41350c1e"/>
    <ds:schemaRef ds:uri="05ebdd39-0314-4f73-9523-3e8fdf0c1e9d"/>
  </ds:schemaRefs>
</ds:datastoreItem>
</file>

<file path=customXml/itemProps2.xml><?xml version="1.0" encoding="utf-8"?>
<ds:datastoreItem xmlns:ds="http://schemas.openxmlformats.org/officeDocument/2006/customXml" ds:itemID="{BB0322D7-FFA0-4D49-ADDD-5FFB94E6A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bdd39-0314-4f73-9523-3e8fdf0c1e9d"/>
    <ds:schemaRef ds:uri="08efef6e-d3eb-4384-b219-816e41350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62722C-020B-4F81-BB0F-5842242FA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Tilpasning</vt:lpstr>
      <vt:lpstr>Data</vt:lpstr>
      <vt:lpstr>Tilpasning!Utskriftsområde</vt:lpstr>
    </vt:vector>
  </TitlesOfParts>
  <Manager/>
  <Company>FNH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oroines</dc:creator>
  <cp:keywords/>
  <dc:description/>
  <cp:lastModifiedBy>Ida Lerfald</cp:lastModifiedBy>
  <cp:revision/>
  <dcterms:created xsi:type="dcterms:W3CDTF">2006-08-10T11:04:47Z</dcterms:created>
  <dcterms:modified xsi:type="dcterms:W3CDTF">2025-06-16T12:48:58Z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0x010100728CD53A4B36784D831BC58B79843842</vt:lpwstr>
  </property>
  <property fmtid="{D5CDD505-2E9C-101B-9397-08002B2CF9AE}" pid="3" name="MediaServiceImageTags">
    <vt:lpwstr/>
  </property>
  <property fmtid="{D5CDD505-2E9C-101B-9397-08002B2CF9AE}" pid="4" name="_ExtendedDescription">
    <vt:lpwstr/>
  </property>
</Properties>
</file>